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6" firstSheet="2" activeTab="6"/>
  </bookViews>
  <sheets>
    <sheet name="BoQ" sheetId="1" r:id="rId1"/>
    <sheet name="Electricity Supply" sheetId="2" r:id="rId2"/>
    <sheet name="Water Sanitation" sheetId="3" r:id="rId3"/>
    <sheet name="Heating System" sheetId="4" r:id="rId4"/>
    <sheet name="Fire Alarm" sheetId="5" r:id="rId5"/>
    <sheet name="Playground" sheetId="6" r:id="rId6"/>
    <sheet name="Summer House" sheetId="7" r:id="rId7"/>
  </sheets>
  <definedNames>
    <definedName name="_xlnm.Print_Area" localSheetId="0">'BoQ'!$A$1:$J$405</definedName>
    <definedName name="_xlnm.Print_Area" localSheetId="1">'Electricity Supply'!$A$1:$F$48</definedName>
    <definedName name="_xlnm.Print_Area" localSheetId="2">'Water Sanitation'!$A$1:$F$79</definedName>
  </definedNames>
  <calcPr fullCalcOnLoad="1"/>
</workbook>
</file>

<file path=xl/sharedStrings.xml><?xml version="1.0" encoding="utf-8"?>
<sst xmlns="http://schemas.openxmlformats.org/spreadsheetml/2006/main" count="863" uniqueCount="575">
  <si>
    <t>TOTAL 1</t>
  </si>
  <si>
    <t>TOTAL 8</t>
  </si>
  <si>
    <t>TOTAL 7</t>
  </si>
  <si>
    <t>TOTAL 6</t>
  </si>
  <si>
    <t>TOTAL 5</t>
  </si>
  <si>
    <t>TOTAL 4</t>
  </si>
  <si>
    <t>TOTAL 3</t>
  </si>
  <si>
    <t>TOTAL 2</t>
  </si>
  <si>
    <t>TOTAL 9</t>
  </si>
  <si>
    <t>Complete</t>
  </si>
  <si>
    <t>TOTAL 11</t>
  </si>
  <si>
    <t>TOTAL 12</t>
  </si>
  <si>
    <t>DANISH REFUGEE COUNCIL</t>
  </si>
  <si>
    <t>m'</t>
  </si>
  <si>
    <t>x</t>
  </si>
  <si>
    <t>Notice : The price have to be calculated for horizontal projection of the roof.</t>
  </si>
  <si>
    <t>TOTAL    1</t>
  </si>
  <si>
    <t>TOTAL    2</t>
  </si>
  <si>
    <t>TOTAL    3</t>
  </si>
  <si>
    <t>TOTAL    4</t>
  </si>
  <si>
    <t>TOTAL    5</t>
  </si>
  <si>
    <t>TOTAL    6</t>
  </si>
  <si>
    <t>TOTAL    7</t>
  </si>
  <si>
    <t>TOTAL    8</t>
  </si>
  <si>
    <t>TOTAL    9</t>
  </si>
  <si>
    <t>Suplly and mounting of the needed material for electrical instalation.</t>
  </si>
  <si>
    <t>Remark: Formwork timber provided by contractor / All concrete works include formwork</t>
  </si>
  <si>
    <t>CONCRETE WORKS/ ბეტონის სამუშაოები</t>
  </si>
  <si>
    <t>შენიშვნა: კონტრაქტორის მოერ მოწოდებული ყალიბის ფიცრები/ 
ყველა ბეტონის სამუშაოები შეიცავს ყალიბის მოწყობას</t>
  </si>
  <si>
    <t xml:space="preserve">REINFORCEMENT STEEL-ფოლადის არმატურა </t>
  </si>
  <si>
    <t>შენიშვნა; ფასის დაანგარიშება უნდა მოხდეს სახურავის ჰორიზონტალური პროექციის მიხედვით</t>
  </si>
  <si>
    <t>INSULATION WORKS -საიზოლაციო სამუშაოები</t>
  </si>
  <si>
    <t>JOINERY -სადურგლო სამუშაოები</t>
  </si>
  <si>
    <t>ELECTRICAL WORKS -ელექტრო გაყვანილობის სამუშაოები</t>
  </si>
  <si>
    <t>ელექტრო გაყვანილობისთვის საჭირო მასალის მოწოდება და მისი მოწყობა</t>
  </si>
  <si>
    <t>WATER &amp; SEWAGE WORKS -წყლაგაყვანილობის და კანალიზაციის სამუშაოები</t>
  </si>
  <si>
    <t>kompleqti</t>
  </si>
  <si>
    <t>ფოლადის არმატურის მოწოდება, მოღუნვა და მოწყობა</t>
  </si>
  <si>
    <t>Electrical works - according to the drawings, and connection in electrical box.</t>
  </si>
  <si>
    <t>pcs</t>
  </si>
  <si>
    <t>piece</t>
  </si>
  <si>
    <t xml:space="preserve">ელექტროგაყვანილობის სამუშაოები–ნახაზის მიხედვით </t>
  </si>
  <si>
    <t>შენიშვნა:  მასალის დაანგარიშება უნდა მოხდეს კონტრაქტორის მიერ, ნახაზების საფუძველზე</t>
  </si>
  <si>
    <t xml:space="preserve">tn
</t>
  </si>
  <si>
    <t>ც</t>
  </si>
  <si>
    <t>გრძ.მ</t>
  </si>
  <si>
    <t>წყალგაყვანილობის და კანალიზაციის სამუშაოები ნახაზების მიხედვით</t>
  </si>
  <si>
    <t>HEATING-გათბობის სამუშაოები</t>
  </si>
  <si>
    <t>ლტოლვილთა დანიის საბჭო</t>
  </si>
  <si>
    <t>სამუშაოთა ჩამონათვალი</t>
  </si>
  <si>
    <t>ერთ.ფასი</t>
  </si>
  <si>
    <t>ღირებულება</t>
  </si>
  <si>
    <t>დაზიანებული ნალესის მოხსნა კედლებიდან და დატვირთვა თვითმცლელზე</t>
  </si>
  <si>
    <t>დაზიანებული ხის იატაკის მოხსნა და დატვირთვა თვითმცლელზე</t>
  </si>
  <si>
    <t>დაზიანებული მეტლახის იატაკის მოხსნა და დატვირთვა თვითმცლელზე</t>
  </si>
  <si>
    <t>სამშენებლო ნაგვის გატანა ობიექტიდან თვითმცლელებით</t>
  </si>
  <si>
    <t>დაზიანებული სახურავის მოხსნა და დატვირთვა თვითმცლელზე</t>
  </si>
  <si>
    <t>ცალი</t>
  </si>
  <si>
    <t>მეტალოპლასტმასის ფანჯრის რაფის მოწოდება და მოწყობა 4X15X190სმ</t>
  </si>
  <si>
    <t>FENCING-შემოღობვა</t>
  </si>
  <si>
    <t>კედლების დაშლა  და დატვირთვა თვითმცლელზე</t>
  </si>
  <si>
    <t>გარე კიბეების  დაშლა  და დატვირთვა თვითმცლელზე</t>
  </si>
  <si>
    <t>შიდა კიბეების საფეხურების  დაშლა  და დატვირთვა თვითმცლელზე</t>
  </si>
  <si>
    <t>ლითონის შესასვლელი კარების მოწოდება და მოწყობა 90X270sm(ხელნაკეთი ორმხრივი ლითონის ფურცლით სისქით 1,8მმ საკეტით და ანჯამით</t>
  </si>
  <si>
    <t>ლითონის შესასვლელი კარების მოწოდება და მოწყობა 120X240sm(ხელნაკეთი ორმხრივი ლითონის ფურცლით სისქით 1,8მმ საკეტით და ანჯამით</t>
  </si>
  <si>
    <t>მეტალოპლასტმასის კარების მოწოდება და მოწყობა 80X210სმ</t>
  </si>
  <si>
    <t>მეტალოპლასტმასის კარების მოწოდება და მოწყობა 100X210სმ</t>
  </si>
  <si>
    <t>მეტალოპლასტმასის კარების მოწოდება და მოწყობა 90X210სმ</t>
  </si>
  <si>
    <t>მეტალოპლასტმასის კარების მოწოდება და მოწყობა 90X270სმ</t>
  </si>
  <si>
    <t>მეტალოპლასტმასის კარების მოწოდება და მოწყობა 150X270სმ</t>
  </si>
  <si>
    <t>მასალების მოწოდება და არსებულ აგურის კედლებში სავენტილაციო არხების გაწმენდა აღდგენა</t>
  </si>
  <si>
    <t>KITCHEN ELEVATOR-სამზარეულოს ლიფტი</t>
  </si>
  <si>
    <t>ღიობის გახსნა რკინაბეტონის ფილაში ლიფტის მოსაწყობად ზომით გეგმაში1,0*0,8მ ნახაზის მიხედვით</t>
  </si>
  <si>
    <t>VENTILATION-ვენტილაციის სამუშაოები</t>
  </si>
  <si>
    <t>TOTAL 10</t>
  </si>
  <si>
    <t>მასალების მოწოდება და მრგვალი კვეთის არხული ვენტილატორისL=160 m3/sT  dp=80pa.   მოწყობა</t>
  </si>
  <si>
    <t>VENTILATION-ვენტილაცია</t>
  </si>
  <si>
    <t>ლითონის მოაჯირების მოხსნა და დატვირთვა თვითმცლელზე</t>
  </si>
  <si>
    <t>მასალის მოწოდება და ბეტონის ბორდიურების მოწყობა 10X20სმ</t>
  </si>
  <si>
    <t>Demolition of damaged plaster from the walls and loading on trucks</t>
  </si>
  <si>
    <t>Demolition of ceramic floor tiles and loading on truck</t>
  </si>
  <si>
    <t>Demolition of outside stairs and loading on trucks</t>
  </si>
  <si>
    <t>Demolition of metal handrails and loading on trucks</t>
  </si>
  <si>
    <t>ბაღის ტერიტორიაზე არსებული სამშენებლო ნაგვის დატვირთვა თვითმცლელზე</t>
  </si>
  <si>
    <t>Transportation of construction debris from the site</t>
  </si>
  <si>
    <t>Loading of existing construction debris from the teritory of KG on trucks</t>
  </si>
  <si>
    <t>Suplly,bending and installation of the steelbar</t>
  </si>
  <si>
    <t>მასალის მოწოდება და 5sm პემზის თბოიზოლაციის მოწყობა</t>
  </si>
  <si>
    <t>Water &amp; sewage works have to be done according to the drawings.</t>
  </si>
  <si>
    <t>Water heeting has to be done according to the drawings.</t>
  </si>
  <si>
    <t>Opening of the hole in reinforcement concrete tile for installation of elevator- sizes 1,0x0,8m according drawings</t>
  </si>
  <si>
    <t>Transportation of construction debris from site</t>
  </si>
  <si>
    <r>
      <t>m</t>
    </r>
    <r>
      <rPr>
        <vertAlign val="superscript"/>
        <sz val="11"/>
        <rFont val="Arial"/>
        <family val="2"/>
      </rPr>
      <t>2</t>
    </r>
  </si>
  <si>
    <r>
      <rPr>
        <sz val="11"/>
        <rFont val="AcadNusx"/>
        <family val="0"/>
      </rPr>
      <t>მ</t>
    </r>
    <r>
      <rPr>
        <vertAlign val="superscript"/>
        <sz val="11"/>
        <rFont val="Arial"/>
        <family val="2"/>
      </rPr>
      <t>2</t>
    </r>
  </si>
  <si>
    <r>
      <t>m</t>
    </r>
    <r>
      <rPr>
        <vertAlign val="superscript"/>
        <sz val="11"/>
        <rFont val="Arial"/>
        <family val="2"/>
      </rPr>
      <t>3</t>
    </r>
  </si>
  <si>
    <r>
      <rPr>
        <sz val="11"/>
        <rFont val="AcadNusx"/>
        <family val="0"/>
      </rPr>
      <t>მ</t>
    </r>
    <r>
      <rPr>
        <vertAlign val="superscript"/>
        <sz val="11"/>
        <rFont val="Arial"/>
        <family val="2"/>
      </rPr>
      <t>3</t>
    </r>
  </si>
  <si>
    <r>
      <rPr>
        <sz val="11"/>
        <rFont val="AcadNusx"/>
        <family val="0"/>
      </rPr>
      <t>m</t>
    </r>
    <r>
      <rPr>
        <vertAlign val="superscript"/>
        <sz val="11"/>
        <rFont val="Arial"/>
        <family val="2"/>
      </rPr>
      <t>2</t>
    </r>
  </si>
  <si>
    <r>
      <t>m</t>
    </r>
    <r>
      <rPr>
        <vertAlign val="superscript"/>
        <sz val="11"/>
        <rFont val="Arial"/>
        <family val="2"/>
      </rPr>
      <t>3</t>
    </r>
  </si>
  <si>
    <r>
      <rPr>
        <sz val="11"/>
        <rFont val="AcadNusx"/>
        <family val="0"/>
      </rPr>
      <t>m</t>
    </r>
    <r>
      <rPr>
        <vertAlign val="superscript"/>
        <sz val="11"/>
        <rFont val="Arial"/>
        <family val="2"/>
      </rPr>
      <t>3</t>
    </r>
  </si>
  <si>
    <r>
      <t xml:space="preserve">Steelbar A-I D6mm       </t>
    </r>
    <r>
      <rPr>
        <b/>
        <sz val="11"/>
        <rFont val="AcadNusx"/>
        <family val="0"/>
      </rPr>
      <t xml:space="preserve">  armatura</t>
    </r>
    <r>
      <rPr>
        <b/>
        <sz val="11"/>
        <rFont val="Arial"/>
        <family val="2"/>
      </rPr>
      <t xml:space="preserve"> A-I D6</t>
    </r>
    <r>
      <rPr>
        <b/>
        <sz val="11"/>
        <rFont val="AcadNusx"/>
        <family val="0"/>
      </rPr>
      <t>mm</t>
    </r>
  </si>
  <si>
    <r>
      <t xml:space="preserve">Steelbar A-I D8mm          </t>
    </r>
    <r>
      <rPr>
        <b/>
        <sz val="11"/>
        <rFont val="AcadNusx"/>
        <family val="0"/>
      </rPr>
      <t>armatura</t>
    </r>
    <r>
      <rPr>
        <b/>
        <sz val="11"/>
        <rFont val="Arial"/>
        <family val="2"/>
      </rPr>
      <t xml:space="preserve"> A</t>
    </r>
    <r>
      <rPr>
        <b/>
        <sz val="11"/>
        <rFont val="AcadNusx"/>
        <family val="0"/>
      </rPr>
      <t>-I</t>
    </r>
    <r>
      <rPr>
        <b/>
        <sz val="11"/>
        <rFont val="Arial"/>
        <family val="2"/>
      </rPr>
      <t xml:space="preserve"> D</t>
    </r>
    <r>
      <rPr>
        <b/>
        <sz val="11"/>
        <rFont val="AcadNusx"/>
        <family val="0"/>
      </rPr>
      <t>8mm</t>
    </r>
  </si>
  <si>
    <r>
      <t xml:space="preserve">MASONRY WORKS- </t>
    </r>
    <r>
      <rPr>
        <b/>
        <sz val="11"/>
        <rFont val="AcadNusx"/>
        <family val="0"/>
      </rPr>
      <t>კედლის წყობა</t>
    </r>
  </si>
  <si>
    <r>
      <t>ROOF WORKS-</t>
    </r>
    <r>
      <rPr>
        <b/>
        <sz val="11"/>
        <rFont val="AcadNusx"/>
        <family val="0"/>
      </rPr>
      <t>გადახურვის სამუSაოები</t>
    </r>
  </si>
  <si>
    <r>
      <t>m</t>
    </r>
    <r>
      <rPr>
        <vertAlign val="superscript"/>
        <sz val="11"/>
        <rFont val="Arial"/>
        <family val="2"/>
      </rPr>
      <t xml:space="preserve">2
</t>
    </r>
  </si>
  <si>
    <r>
      <rPr>
        <vertAlign val="superscript"/>
        <sz val="11"/>
        <rFont val="Arial"/>
        <family val="2"/>
      </rPr>
      <t xml:space="preserve">
</t>
    </r>
    <r>
      <rPr>
        <sz val="11"/>
        <rFont val="AcadNusx"/>
        <family val="0"/>
      </rPr>
      <t>მ</t>
    </r>
    <r>
      <rPr>
        <vertAlign val="superscript"/>
        <sz val="11"/>
        <rFont val="Arial"/>
        <family val="2"/>
      </rPr>
      <t>2</t>
    </r>
  </si>
  <si>
    <r>
      <t xml:space="preserve">FLOORING AND PANELING -იატაკის, </t>
    </r>
    <r>
      <rPr>
        <b/>
        <sz val="11"/>
        <rFont val="AcadNusx"/>
        <family val="0"/>
      </rPr>
      <t xml:space="preserve">ჭერის და ტიხრების </t>
    </r>
    <r>
      <rPr>
        <b/>
        <sz val="11"/>
        <rFont val="Arial"/>
        <family val="2"/>
      </rPr>
      <t xml:space="preserve">მოწყობა </t>
    </r>
  </si>
  <si>
    <r>
      <t>m</t>
    </r>
    <r>
      <rPr>
        <vertAlign val="superscript"/>
        <sz val="11"/>
        <rFont val="Arial"/>
        <family val="2"/>
      </rPr>
      <t>2</t>
    </r>
  </si>
  <si>
    <r>
      <rPr>
        <b/>
        <sz val="11"/>
        <color indexed="8"/>
        <rFont val="Arial"/>
        <family val="2"/>
      </rPr>
      <t>Yard arrangement</t>
    </r>
    <r>
      <rPr>
        <b/>
        <sz val="11"/>
        <rFont val="Arial"/>
        <family val="2"/>
      </rPr>
      <t>-ეზოს კეთილმოწყობა</t>
    </r>
  </si>
  <si>
    <r>
      <t>m</t>
    </r>
    <r>
      <rPr>
        <vertAlign val="superscript"/>
        <sz val="11"/>
        <rFont val="AcadNusx"/>
        <family val="0"/>
      </rPr>
      <t>3</t>
    </r>
  </si>
  <si>
    <r>
      <t>RECAPITUALTION-</t>
    </r>
    <r>
      <rPr>
        <b/>
        <sz val="11"/>
        <rFont val="AcadNusx"/>
        <family val="0"/>
      </rPr>
      <t>კრებსითი ხარჯთაღრიცხვა</t>
    </r>
  </si>
  <si>
    <r>
      <t>DEMOLITION WORKS/</t>
    </r>
    <r>
      <rPr>
        <b/>
        <sz val="11"/>
        <rFont val="Arial"/>
        <family val="2"/>
      </rPr>
      <t>დაშლის სამუშაოები</t>
    </r>
  </si>
  <si>
    <r>
      <t xml:space="preserve">CONCRETE WORKS/ </t>
    </r>
    <r>
      <rPr>
        <b/>
        <sz val="11"/>
        <rFont val="Arial"/>
        <family val="2"/>
      </rPr>
      <t>ბეტონის სამუშაოები</t>
    </r>
  </si>
  <si>
    <r>
      <t xml:space="preserve">REINFORCEMENT STEEL/ </t>
    </r>
    <r>
      <rPr>
        <b/>
        <sz val="11"/>
        <rFont val="AcadNusx"/>
        <family val="0"/>
      </rPr>
      <t>ფოლადის არმატურა</t>
    </r>
  </si>
  <si>
    <r>
      <t>MASONRY WORKS /</t>
    </r>
    <r>
      <rPr>
        <b/>
        <sz val="11"/>
        <rFont val="AcadNusx"/>
        <family val="0"/>
      </rPr>
      <t>კედლის წყობა</t>
    </r>
  </si>
  <si>
    <r>
      <t>ROOF WORKS /</t>
    </r>
    <r>
      <rPr>
        <b/>
        <sz val="11"/>
        <rFont val="AcadNusx"/>
        <family val="0"/>
      </rPr>
      <t xml:space="preserve"> გადახურვის სამუშაოები</t>
    </r>
  </si>
  <si>
    <r>
      <t xml:space="preserve">PLASTER WORKS / </t>
    </r>
    <r>
      <rPr>
        <b/>
        <sz val="11"/>
        <rFont val="AcadNusx"/>
        <family val="0"/>
      </rPr>
      <t>ბათქაში</t>
    </r>
  </si>
  <si>
    <r>
      <t>INSULATION WORKS /</t>
    </r>
    <r>
      <rPr>
        <b/>
        <sz val="11"/>
        <rFont val="AcadNusx"/>
        <family val="0"/>
      </rPr>
      <t xml:space="preserve"> საიზოლაციო სამუშაოები</t>
    </r>
  </si>
  <si>
    <r>
      <t>FLOORING AND PANELING /</t>
    </r>
    <r>
      <rPr>
        <b/>
        <sz val="11"/>
        <rFont val="AcadNusx"/>
        <family val="0"/>
      </rPr>
      <t xml:space="preserve"> იატაკი, ჭერი და ტიხრები</t>
    </r>
  </si>
  <si>
    <r>
      <t xml:space="preserve">JOINERY / </t>
    </r>
    <r>
      <rPr>
        <b/>
        <sz val="11"/>
        <rFont val="AcadNusx"/>
        <family val="0"/>
      </rPr>
      <t>სადურგლო სამუშაოები</t>
    </r>
  </si>
  <si>
    <r>
      <t xml:space="preserve">ELECTRICAL WORKS / </t>
    </r>
    <r>
      <rPr>
        <b/>
        <sz val="11"/>
        <rFont val="AcadNusx"/>
        <family val="0"/>
      </rPr>
      <t>ელექტროგაყვანილობის სამუშაოები</t>
    </r>
  </si>
  <si>
    <r>
      <t>WATER &amp; SEWAGE WORKS /</t>
    </r>
    <r>
      <rPr>
        <b/>
        <sz val="11"/>
        <rFont val="AcadNusx"/>
        <family val="0"/>
      </rPr>
      <t>წყალგაყვანილობა–კანალიზაციის სამუშაოები</t>
    </r>
  </si>
  <si>
    <r>
      <t xml:space="preserve"> TOTAL
</t>
    </r>
    <r>
      <rPr>
        <b/>
        <sz val="11"/>
        <rFont val="AcadNusx"/>
        <family val="0"/>
      </rPr>
      <t>სულ</t>
    </r>
  </si>
  <si>
    <r>
      <t xml:space="preserve">GRAND TOTAL
</t>
    </r>
    <r>
      <rPr>
        <b/>
        <sz val="11"/>
        <rFont val="AcadNusx"/>
        <family val="0"/>
      </rPr>
      <t xml:space="preserve">სულ </t>
    </r>
  </si>
  <si>
    <t>Demolition of  walls and loading on trucks</t>
  </si>
  <si>
    <t>Dismantling of damaged concrete steps and loading on trucks</t>
  </si>
  <si>
    <r>
      <t xml:space="preserve">DEMOLITION WORKS  - </t>
    </r>
    <r>
      <rPr>
        <b/>
        <sz val="11"/>
        <rFont val="AcadNusx"/>
        <family val="0"/>
      </rPr>
      <t>დაშლის სამუშაოები</t>
    </r>
  </si>
  <si>
    <t>გადახურვის ფილების გაშიშვლებული არმატურის ღეროების გაწმენდა დამუშავება ჟანგსაწინააღმდეგო ხსნარით და შელესვა ყინვაგამძლე წებოცემენტით</t>
  </si>
  <si>
    <t xml:space="preserve">მასალის მოწოდება და ქვიშის საფუძვლის მოწყობა სისქით 6სმ </t>
  </si>
  <si>
    <t>Demolition of damaged wooden floor boards and loading on trucks</t>
  </si>
  <si>
    <t>Demolition of damaged roof and loading on trucks</t>
  </si>
  <si>
    <t>Cleaning of reinforcement rods of roofing tiles by treatment of antioxidant solution and plastering with a frost-proof cement glue.</t>
  </si>
  <si>
    <r>
      <t xml:space="preserve">VAT      18%
</t>
    </r>
    <r>
      <rPr>
        <b/>
        <sz val="11"/>
        <rFont val="AcadNusx"/>
        <family val="0"/>
      </rPr>
      <t>დღგ   18%</t>
    </r>
  </si>
  <si>
    <t>TOTAL 15</t>
  </si>
  <si>
    <t>TOTAL 13</t>
  </si>
  <si>
    <t>TOTAL 16</t>
  </si>
  <si>
    <t>YARD ARRANGEMENT-ეზოს კეთილმოწყობა</t>
  </si>
  <si>
    <t>Concreting of the blind area with concrete M-300 d=15 cm'. 100cm width</t>
  </si>
  <si>
    <r>
      <t>შენობის გარშემო სარინელის მოწყობა ბეტონით</t>
    </r>
    <r>
      <rPr>
        <sz val="11"/>
        <rFont val="Arial"/>
        <family val="2"/>
      </rPr>
      <t xml:space="preserve"> M300 </t>
    </r>
    <r>
      <rPr>
        <sz val="11"/>
        <rFont val="AcadNusx"/>
        <family val="0"/>
      </rPr>
      <t xml:space="preserve">სისქით 15სმ სიგანით 100sm </t>
    </r>
  </si>
  <si>
    <r>
      <t xml:space="preserve">PLASTERING WORKS, </t>
    </r>
    <r>
      <rPr>
        <b/>
        <sz val="11"/>
        <rFont val="AcadNusx"/>
        <family val="0"/>
      </rPr>
      <t>ბათქაშის სამუშაოები</t>
    </r>
  </si>
  <si>
    <t>გათბობის სამუშაოები  უნდა განხორციელდეს ნახაზების მიხედვით</t>
  </si>
  <si>
    <t xml:space="preserve">Remark : Calculations for material need to be done from contractor , according to the drawings </t>
  </si>
  <si>
    <t>labour rate</t>
  </si>
  <si>
    <t xml:space="preserve">DESCRIPTION OF WORK </t>
  </si>
  <si>
    <t xml:space="preserve">ფანჩატურის მოწყობა </t>
  </si>
  <si>
    <t>Arrangement of summer house</t>
  </si>
  <si>
    <t>ბიუჯეტი/BoQ</t>
  </si>
  <si>
    <t>#</t>
  </si>
  <si>
    <t>1</t>
  </si>
  <si>
    <t>5</t>
  </si>
  <si>
    <t xml:space="preserve">სამუშაოთა  ჩამონათვალი
works </t>
  </si>
  <si>
    <r>
      <t xml:space="preserve">ლითონის ფანჩატურის დამზადება და მოწყობა ზომით 5*7მ
</t>
    </r>
    <r>
      <rPr>
        <sz val="12"/>
        <rFont val="Arial"/>
        <family val="2"/>
      </rPr>
      <t>Preparation and installation of metal pavilion</t>
    </r>
    <r>
      <rPr>
        <sz val="12"/>
        <rFont val="AcadNusx"/>
        <family val="0"/>
      </rPr>
      <t xml:space="preserve"> 5X7m</t>
    </r>
  </si>
  <si>
    <t>გრუნტის დამუშავება  ხელით
Digging of ground for fencing manually</t>
  </si>
  <si>
    <r>
      <t xml:space="preserve">ფილის მოწყობა ბეტონით მ300
</t>
    </r>
    <r>
      <rPr>
        <sz val="12"/>
        <rFont val="Arial"/>
        <family val="2"/>
      </rPr>
      <t>installation of concrete  tile 10cm thic  with concrete m300</t>
    </r>
  </si>
  <si>
    <r>
      <t xml:space="preserve">ბორდიურების მოწყობა ბეტონით
</t>
    </r>
    <r>
      <rPr>
        <sz val="12"/>
        <rFont val="Arial"/>
        <family val="2"/>
      </rPr>
      <t xml:space="preserve">Installation of concrete bordures </t>
    </r>
  </si>
  <si>
    <r>
      <t xml:space="preserve">საბეტონე ღორღი
</t>
    </r>
    <r>
      <rPr>
        <sz val="12"/>
        <rFont val="Arial"/>
        <family val="2"/>
      </rPr>
      <t>Gravel for concrete</t>
    </r>
  </si>
  <si>
    <r>
      <t xml:space="preserve">ცემენტი მ400
</t>
    </r>
    <r>
      <rPr>
        <sz val="12"/>
        <rFont val="Arial"/>
        <family val="2"/>
      </rPr>
      <t>Cement m-400</t>
    </r>
  </si>
  <si>
    <r>
      <t xml:space="preserve">ლითონის კვადრატული მილები 50*50მმ
</t>
    </r>
    <r>
      <rPr>
        <sz val="12"/>
        <rFont val="Arial"/>
        <family val="2"/>
      </rPr>
      <t>Metal square  pipe 20x40mm for metal fencing</t>
    </r>
  </si>
  <si>
    <r>
      <t xml:space="preserve">ლითონის კვადრატული მილები 60*60მმ
</t>
    </r>
    <r>
      <rPr>
        <sz val="12"/>
        <rFont val="Arial"/>
        <family val="2"/>
      </rPr>
      <t>Metal square  pipe 20x40mm for metal fencing</t>
    </r>
  </si>
  <si>
    <r>
      <t xml:space="preserve">ფანჩატურის დახურვა ლითონკრამიტის შეღებილი ფურცლით
</t>
    </r>
    <r>
      <rPr>
        <sz val="12"/>
        <rFont val="Arial"/>
        <family val="2"/>
      </rPr>
      <t>Installation of metal tiled roof 0,45mm thick</t>
    </r>
  </si>
  <si>
    <r>
      <t xml:space="preserve">ფურცლოვანი შეღებილი ლითონი  სისქით 0,45მმ
</t>
    </r>
    <r>
      <rPr>
        <sz val="12"/>
        <rFont val="Arial"/>
        <family val="2"/>
      </rPr>
      <t>Painted roof sheet 0,45mm</t>
    </r>
  </si>
  <si>
    <r>
      <t xml:space="preserve">ელექტროდი 4მმ
</t>
    </r>
    <r>
      <rPr>
        <sz val="12"/>
        <rFont val="Arial"/>
        <family val="2"/>
      </rPr>
      <t>Electrodes 4mm</t>
    </r>
  </si>
  <si>
    <r>
      <t xml:space="preserve">ლითონის ელემენტების შეღებვა მაღალი ხარისხის ზეთოვანი საღებავით ორ ფენად
</t>
    </r>
    <r>
      <rPr>
        <sz val="12"/>
        <rFont val="Arial"/>
        <family val="2"/>
      </rPr>
      <t>Painting of metal construction  with oil paint in two layers</t>
    </r>
  </si>
  <si>
    <r>
      <t xml:space="preserve">ხის მაგიდის მოწყობა ზომით 1*2,5*0,9მ
</t>
    </r>
    <r>
      <rPr>
        <sz val="12"/>
        <rFont val="Arial"/>
        <family val="2"/>
      </rPr>
      <t>Installation of wooden table 1X2,5X0,9m</t>
    </r>
  </si>
  <si>
    <r>
      <t xml:space="preserve">ხის სკამებისს მოწყობა ზომით 0,4*2,5*0,45მ
</t>
    </r>
    <r>
      <rPr>
        <sz val="12"/>
        <rFont val="Arial"/>
        <family val="2"/>
      </rPr>
      <t>Installation of wooden banches 0,4X2,5X0,45m</t>
    </r>
  </si>
  <si>
    <r>
      <t xml:space="preserve">ზეთოვანი საღებავი
</t>
    </r>
    <r>
      <rPr>
        <sz val="12"/>
        <rFont val="Arial"/>
        <family val="2"/>
      </rPr>
      <t>Oil paint</t>
    </r>
  </si>
  <si>
    <t xml:space="preserve">სულ
TOTAL </t>
  </si>
  <si>
    <t>ბავშვთა სათამაშო მოედნის მოწყობა</t>
  </si>
  <si>
    <t>ხარჯთაღრიცხვა/BoQ</t>
  </si>
  <si>
    <t xml:space="preserve">სამუშაოთა ჩამონათვალი
Works </t>
  </si>
  <si>
    <t>მიწის მოჭრა და მოსწორება
Land cutting and leveling</t>
  </si>
  <si>
    <r>
      <rPr>
        <sz val="12"/>
        <rFont val="AcadNusx"/>
        <family val="0"/>
      </rPr>
      <t>m</t>
    </r>
    <r>
      <rPr>
        <vertAlign val="superscript"/>
        <sz val="12"/>
        <rFont val="Arial"/>
        <family val="2"/>
      </rPr>
      <t xml:space="preserve">2
</t>
    </r>
    <r>
      <rPr>
        <sz val="12"/>
        <rFont val="Arial"/>
        <family val="2"/>
      </rPr>
      <t>m</t>
    </r>
    <r>
      <rPr>
        <vertAlign val="superscript"/>
        <sz val="12"/>
        <rFont val="Arial"/>
        <family val="2"/>
      </rPr>
      <t>2</t>
    </r>
  </si>
  <si>
    <t>ბეტონის ბორდიურის (10X20) მოწყობა (შესაბამისი მასალისა და სამუშაოს ღირებულების გათვალისწინებით)
Installation of concrete curbing (10X20) (including relevant materials and work costs)</t>
  </si>
  <si>
    <r>
      <rPr>
        <sz val="12"/>
        <rFont val="AcadNusx"/>
        <family val="0"/>
      </rPr>
      <t xml:space="preserve">გრძივი მეტრი
</t>
    </r>
    <r>
      <rPr>
        <sz val="12"/>
        <rFont val="Arial"/>
        <family val="2"/>
      </rPr>
      <t>linear meters</t>
    </r>
  </si>
  <si>
    <r>
      <t>ტერიტორიაზე ხრეშის ფენის მოწყობა  (ფართობი-60მ</t>
    </r>
    <r>
      <rPr>
        <vertAlign val="superscript"/>
        <sz val="12"/>
        <rFont val="Arial"/>
        <family val="2"/>
      </rPr>
      <t>2</t>
    </r>
    <r>
      <rPr>
        <sz val="12"/>
        <rFont val="Arial"/>
        <family val="2"/>
      </rPr>
      <t>; სისქე -10,0სმ)</t>
    </r>
    <r>
      <rPr>
        <sz val="12"/>
        <rFont val="Arial"/>
        <family val="2"/>
      </rPr>
      <t xml:space="preserve">
Arrangement of the gravel layer  (Area -67m</t>
    </r>
    <r>
      <rPr>
        <vertAlign val="superscript"/>
        <sz val="12"/>
        <rFont val="Arial"/>
        <family val="2"/>
      </rPr>
      <t xml:space="preserve">2 </t>
    </r>
    <r>
      <rPr>
        <sz val="12"/>
        <rFont val="Arial"/>
        <family val="2"/>
      </rPr>
      <t>; thickness - 10,0cm )</t>
    </r>
  </si>
  <si>
    <r>
      <rPr>
        <sz val="12"/>
        <rFont val="AcadNusx"/>
        <family val="0"/>
      </rPr>
      <t>m</t>
    </r>
    <r>
      <rPr>
        <vertAlign val="superscript"/>
        <sz val="12"/>
        <rFont val="Arial"/>
        <family val="2"/>
      </rPr>
      <t xml:space="preserve">3
</t>
    </r>
    <r>
      <rPr>
        <sz val="12"/>
        <rFont val="Arial"/>
        <family val="2"/>
      </rPr>
      <t>m</t>
    </r>
    <r>
      <rPr>
        <vertAlign val="superscript"/>
        <sz val="12"/>
        <rFont val="Arial"/>
        <family val="2"/>
      </rPr>
      <t>3</t>
    </r>
  </si>
  <si>
    <t>ტერიტორიაზე ღორღის მოსამზადებელი ფენის მოწყობა            (ფრაქციით 0‐40; 8სმ‐იანი საშ. სისქის)
Arrangement of the crushed rock preparatory layer  (0-40 fraction; 8cm thikness)</t>
  </si>
  <si>
    <t>ბეტონის (m-200) მოჭიმვა 60 მმ‐ს სისქით მთლიან ფართობზე (შესაბამისი მასალისა და სამუშაოს ღირებულების
გათვალისწინებით)
Concreting (m-200) of whole territory with 60 mm wide layer  (including relevant materials and work costs)</t>
  </si>
  <si>
    <t>კაუჩუკის ფილების (სისქით 30მმ.) დაგება ბეტონზე ორკომპონენტიანი წებოთი (შესაბამისი მასალისა და სამუშაოს
ღირებულების გათვალისწინებით) 
Installation of rubber tiles (Thikness 30 mm) on the concrete layer with two-component rubber adhesive</t>
  </si>
  <si>
    <t>ტერიტორიის დასუფთავება და ნაგვის გატანა 
Cleaning and clearing of the area</t>
  </si>
  <si>
    <r>
      <t xml:space="preserve">მასალები
</t>
    </r>
    <r>
      <rPr>
        <b/>
        <sz val="12"/>
        <rFont val="Arial"/>
        <family val="2"/>
      </rPr>
      <t>Materials</t>
    </r>
  </si>
  <si>
    <r>
      <t xml:space="preserve">კაუჩუკის ფილები (სისქე-30 მმ)
</t>
    </r>
    <r>
      <rPr>
        <sz val="12"/>
        <rFont val="Arial"/>
        <family val="2"/>
      </rPr>
      <t>Rubber tiles (Thikness-30 mm)</t>
    </r>
  </si>
  <si>
    <r>
      <t xml:space="preserve">ორკომპონენტიანი კაუჩუკiს წებო
</t>
    </r>
    <r>
      <rPr>
        <sz val="12"/>
        <rFont val="Arial"/>
        <family val="2"/>
      </rPr>
      <t>Two-component rubber adhesive</t>
    </r>
  </si>
  <si>
    <r>
      <t xml:space="preserve">კგ
</t>
    </r>
    <r>
      <rPr>
        <sz val="12"/>
        <rFont val="Arial"/>
        <family val="2"/>
      </rPr>
      <t>kg</t>
    </r>
  </si>
  <si>
    <t>აღჭურვილობა
Equipment</t>
  </si>
  <si>
    <t>საბავშო მოედანი (ზომა: 7.0 x 6.0  მ; მოცულობა:1-4  ბავშვი; ასაკობრივი ჯგუფი 3-7 წელი) EX AS-09                                                                                                         Children Playground (dimensions:7.0X6.0M; Volume:1-4 children; Age grop 3-7) EX AS -09</t>
  </si>
  <si>
    <t>ცალი         PC</t>
  </si>
  <si>
    <t>საქანელა  (ზომა: 2.1 x 2.1  მ; მოცულობა: 1- 4  ბავშვი; ასაკობრივი ჯგუფი 3-7 წელი)  EX S-10                                                                                                                          Swing  (dimensions:2.1 X2.1M; Volume:1-4 children; Age grop 3-7) EX S -10</t>
  </si>
  <si>
    <t>ორადგილიანი საქანელა (ზომა: 3.0x2.7  მ; მოცულობა: 2 ბავშვი; ასაკობრივი ჯგუფი 3-7 წელი)EX S-03                                                                                                   Two-seater  Swing  (dimensions:3.0 X 2.7M; Volume:2 children; Age grop 3-7) EX AS -03</t>
  </si>
  <si>
    <t xml:space="preserve">ცალი           PC </t>
  </si>
  <si>
    <t>აიწონა-დაიწონა (ასაკობრივი ჯგუფი; 3-7 წელი) EX AW-02                                        See-saw (Age group:3-7 years)EX AW-02</t>
  </si>
  <si>
    <t>ცალი           PC</t>
  </si>
  <si>
    <r>
      <t xml:space="preserve">მთლიანი ხარჯები
</t>
    </r>
    <r>
      <rPr>
        <b/>
        <sz val="12"/>
        <rFont val="Arial"/>
        <family val="2"/>
      </rPr>
      <t>Total</t>
    </r>
  </si>
  <si>
    <t>სულ ხელფასი,მასალები და აღჭურვილობა
TOTAL WORKS,MATERIALS AND EQUIPMENT</t>
  </si>
  <si>
    <r>
      <t>Badri KANTARIA</t>
    </r>
    <r>
      <rPr>
        <sz val="12"/>
        <rFont val="Arial"/>
        <family val="2"/>
      </rPr>
      <t xml:space="preserve"> /</t>
    </r>
    <r>
      <rPr>
        <sz val="12"/>
        <rFont val="AcadNusx"/>
        <family val="0"/>
      </rPr>
      <t>ბადრი ქანთარია</t>
    </r>
    <r>
      <rPr>
        <sz val="12"/>
        <rFont val="Arial"/>
        <family val="2"/>
      </rPr>
      <t xml:space="preserve">
 DRC chief engineer / </t>
    </r>
    <r>
      <rPr>
        <sz val="12"/>
        <rFont val="AcadNusx"/>
        <family val="0"/>
      </rPr>
      <t>ლდს უფროსი ინჟინერი</t>
    </r>
  </si>
  <si>
    <r>
      <t xml:space="preserve">Daviti Todua/ </t>
    </r>
    <r>
      <rPr>
        <sz val="12"/>
        <rFont val="AcadNusx"/>
        <family val="0"/>
      </rPr>
      <t xml:space="preserve">დავითი თოდუა  
LTD "Qalaqmshenservisi"  შპს ქალაქმშენსერვისი
</t>
    </r>
  </si>
  <si>
    <r>
      <rPr>
        <sz val="12"/>
        <rFont val="Arial"/>
        <family val="2"/>
      </rPr>
      <t>Vincent Dontot/</t>
    </r>
    <r>
      <rPr>
        <sz val="12"/>
        <rFont val="AcadNusx"/>
        <family val="0"/>
      </rPr>
      <t>ვინსენტ დონტოტი</t>
    </r>
    <r>
      <rPr>
        <sz val="12"/>
        <rFont val="Arial"/>
        <family val="2"/>
      </rPr>
      <t xml:space="preserve">
 DRC South Caucasus Regional Director       </t>
    </r>
    <r>
      <rPr>
        <sz val="12"/>
        <rFont val="AcadNusx"/>
        <family val="0"/>
      </rPr>
      <t>ლდს სამხრეთ კავკასიის ოფისის რეგიონალური დირექტორი</t>
    </r>
  </si>
  <si>
    <t>** დიოდური განათების სისტემა მწარმოებელი ქვეყანა თურქეთი</t>
  </si>
  <si>
    <t>** Illumination system – made in Turkey</t>
  </si>
  <si>
    <t xml:space="preserve">* ელსადენები გამოყენაბული  იქნება საქართველოში წარმოებული ს.ს. საქკაბელის მიერ, ორმაგი იზოლაციით. </t>
  </si>
  <si>
    <t>* Electric cables to be used will be produced in Georgia by JSC ‘Saqcabel’ with double insulation.</t>
  </si>
  <si>
    <t>სხვა მასალა, რომელიც არაა ჩამოთვლილი (თაბაშირი, საიზოლაციო ლენტი და ა.შ)</t>
  </si>
  <si>
    <r>
      <t xml:space="preserve">lump sum
</t>
    </r>
  </si>
  <si>
    <t>Other minor non-listed material  
(gypsum, isolation strips, etc.)</t>
  </si>
  <si>
    <t xml:space="preserve">pcs.
     </t>
  </si>
  <si>
    <t>პლასტმასის გამანაწილებელი ყუთის დამონტაჟება Φ 60 mm</t>
  </si>
  <si>
    <t>Installation of distribution (PVC) boxes Φ 60 mm</t>
  </si>
  <si>
    <t xml:space="preserve">პლასტმასის გამანაწილებელი ყუთის დამონტაჟება 98 x 98 მმ </t>
  </si>
  <si>
    <t xml:space="preserve">pcs.
   </t>
  </si>
  <si>
    <t xml:space="preserve">Installation of distribution (PVC) boxes 98 x 98mm </t>
  </si>
  <si>
    <t>განათების აღჭურვილობების შესყიდვა და მოწყობა, ტიპი:
კომპლექტი  შესაბამისი სიმძლავრის ნათურით და ინფიქსური ინსტრუმენტით</t>
  </si>
  <si>
    <t xml:space="preserve">pcs.
    </t>
  </si>
  <si>
    <t>Purchase and  installation of  the light armature, type:
set with the bulb of appropriate power and infix tool</t>
  </si>
  <si>
    <t xml:space="preserve">ჩამრთველის შესყიდვა და მონტაჟი,220V/10A კომპლექტი ორივე ბოლოში შემაერთებლებით, </t>
  </si>
  <si>
    <r>
      <t xml:space="preserve">pcs.
</t>
    </r>
  </si>
  <si>
    <t>Purchase and  mounting of the installation switch
 220V/10A , set with connections on both ends;</t>
  </si>
  <si>
    <t xml:space="preserve">ერთფაზიანი საშტეფსელო როზეტის 220V/10A შესყიდვა და მონტაჟი, კომპლექტი ორივე ბოლოში შემაერთებლებით, </t>
  </si>
  <si>
    <t xml:space="preserve">pcs.
  </t>
  </si>
  <si>
    <t>Purchase and  installation of - mono-phase sockets 220V/10A ,
set with connections on both ends, recesset</t>
  </si>
  <si>
    <t xml:space="preserve"> კაბელის შესყიდვა და კედელში ჩამონტაჟება, ორივე ბოლოში შემაერთებლებით, PPY-5 x 4მმ2, </t>
  </si>
  <si>
    <t>Purchase and Installation of cable, type:PPY-5 x 4mm2,  set with connections on both ends</t>
  </si>
  <si>
    <t xml:space="preserve">ერთფაზიანი შემაერთებლების მოწყობისთვის საჭირო კაბელის შესყიდვა და კედელში ჩამონტაჟება, ორივე ბოლოში შემაერთებლებით, PPY-3 x 2,5მმ2, </t>
  </si>
  <si>
    <t>Purchase and Installation of cable, type:PPY-3 x 2,5mm2, needed for 
installation of the mono-phase connectors,  set with connections on both ends</t>
  </si>
  <si>
    <t xml:space="preserve">ელექტრო განათების მოწყობისთვის საჭირო კაბელის შესყიდვა და კედელში ჩამონტაჟება, კომლექტი ორივე ბოლოში შემაერთებლებით, PPY-3 x 1,5მმ2, </t>
  </si>
  <si>
    <t>Cable purchase and in-wall installation, type: PPY-3 x 1,5mm2, needed
for electric lightening installation, set with connections on both ends</t>
  </si>
  <si>
    <t>შიდა ელექტრო გაყვანილობის მოწყობა</t>
  </si>
  <si>
    <t>Installation of electric internal wiring</t>
  </si>
  <si>
    <t>Price  /ფასი</t>
  </si>
  <si>
    <t xml:space="preserve"> Quantity/რაოდენობა     </t>
  </si>
  <si>
    <t>Cost/ ღირებულება</t>
  </si>
  <si>
    <t xml:space="preserve">Unit price/ერთეულის ფასი  </t>
  </si>
  <si>
    <t xml:space="preserve">Measure/საზომი    </t>
  </si>
  <si>
    <t>Technical description/ ტექნიკური აღწერა</t>
  </si>
  <si>
    <t>Pos.</t>
  </si>
  <si>
    <t>Actual/ფაქტიური</t>
  </si>
  <si>
    <t>Planed/დაგეგმილი</t>
  </si>
  <si>
    <r>
      <rPr>
        <b/>
        <sz val="11"/>
        <rFont val="Arial"/>
        <family val="2"/>
      </rPr>
      <t xml:space="preserve">Bill of quantity and equipment for electrical instalation  </t>
    </r>
    <r>
      <rPr>
        <b/>
        <vertAlign val="superscript"/>
        <sz val="12"/>
        <rFont val="Arial"/>
        <family val="2"/>
      </rPr>
      <t xml:space="preserve">
</t>
    </r>
    <r>
      <rPr>
        <b/>
        <vertAlign val="superscript"/>
        <sz val="14"/>
        <rFont val="Calibri"/>
        <family val="2"/>
      </rPr>
      <t xml:space="preserve">ხარჯთაღრიცხვა და აღჭურვილობა შიდა ელექტრო გაყვანილობისთვის </t>
    </r>
  </si>
  <si>
    <t>წყალგაყვანილობის გათბობისა და კანალიზაციის სისტემის მოწყობის ხარჯთარიცხვა</t>
  </si>
  <si>
    <t>Description of Works/სამუშათა აღწერა</t>
  </si>
  <si>
    <r>
      <t>Quantity</t>
    </r>
  </si>
  <si>
    <t>I</t>
  </si>
  <si>
    <r>
      <t>Water system Installation works</t>
    </r>
  </si>
  <si>
    <t>Purchase, transportation and installation of the polipropilen pipes and appropriate fittings. The water supply pipes vertical and horizontal lines to be installed along walls. All openings on the network have to be closed by the appropriate plugs until the required fixture has been installed. The distribution network has to be fixed so that the valve flanges are completely equal with the treated wall surface. The constructor will take care of the installation till the building takeover. The final test has to be made and  signed by the supervisor body.</t>
  </si>
  <si>
    <t xml:space="preserve">პოლიპროპილენის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</si>
  <si>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accessable places. The constructor is obliged
to take care about instatllation till the take over. The price comprises work on all
openings and holes in the walls. Calculation made per m' of the final installation. </t>
  </si>
  <si>
    <t xml:space="preserve">გარე სარქველები უნდა იყოს მოთავსებული ხელმისაწვდომ ადგილას. კონტრაქტორი ვალდებულია იზრუნოს ინსტალაციებზე ობიექტის ჩაბარებამდე. ფასი შეიცავს სამუშაოებს ყველა ღია თავზე და ნახვრეტზე კედელში. დაანგარიშებულია საბოლოო ინსტალაციის მეტრზე. </t>
  </si>
  <si>
    <t>pipes Ø40 mm</t>
  </si>
  <si>
    <t>მილები Ø 40 mm</t>
  </si>
  <si>
    <t>pipes Ø 25 mm cold water</t>
  </si>
  <si>
    <t>მილები Ø 25 mm ცივი წყლის</t>
  </si>
  <si>
    <t>pipes Ø 25 mm (Hot water)</t>
  </si>
  <si>
    <t>მილები Ø 25 mm (ცხელი წყლის)</t>
  </si>
  <si>
    <t>Purchase and installation of the water mixer tap for handwash basins water sinks. Up to then, the valve is to be protected from damage. All gums for hot water on the valves to be replaced with appropriate high tempetrature resistant caulkers.</t>
  </si>
  <si>
    <r>
      <t xml:space="preserve">pcs 
</t>
    </r>
  </si>
  <si>
    <t xml:space="preserve">ხელსაბანებისთვის და სარეცხი ნიჟარებისთვის წყლის შემრევის შესყიდვა და მონტაჟი. იმ დროიდან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თითხით. </t>
  </si>
  <si>
    <t>Purchase and installation of the water mixer tap for handwash basins and water sinks. Up to then, the valve is to be protected from damage. All gums for hot water on the valves to be replaced with appropriate high tempetrature resistant caulkers.(for handicapped children)</t>
  </si>
  <si>
    <t xml:space="preserve">ხელსაბანებისთვის და სარეცხი ნიჟარებისთვის წყლის შემრევის შესყიდვა და მონტაჟი. იმ დროიდან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თითხით.(შშმ ბავშვებისათვის) </t>
  </si>
  <si>
    <t>Purchase and installation of the water mixer tap for shower. Up to then, the valve is to be protected from damage. All gums for hot water on the valves to be replaced with appropriate high tempetrature resistant caulkers.</t>
  </si>
  <si>
    <t xml:space="preserve">საშხაპისთვის წყლის შემრევის შესყიდვა და მონტაჟი. იმ დროიდან სარქველები უნდა იყოს დაცული დაზიანებისაგან. ყველა რეზინი ცხელი წყლისთვის სარქველებზე უნდა შეიცვალოს შესაბამისის სითბო-გამძლე თითხით. </t>
  </si>
  <si>
    <r>
      <t>Total installation works</t>
    </r>
    <r>
      <rPr>
        <b/>
        <sz val="12"/>
        <rFont val="Arial"/>
        <family val="2"/>
      </rPr>
      <t xml:space="preserve"> სულ სამონტაჟო სამუშაოები</t>
    </r>
  </si>
  <si>
    <t>Sewage system and sanitary equipment/საკანალიზაციო სისტემა და სანტექნიკა</t>
  </si>
  <si>
    <t>IV</t>
  </si>
  <si>
    <t>Soil works/გრუნტის სამუშაოები</t>
  </si>
  <si>
    <r>
      <t>Manual escavation of III soil for the trench for sewer pipeline
Calculation made per m</t>
    </r>
    <r>
      <rPr>
        <vertAlign val="superscript"/>
        <sz val="10"/>
        <color indexed="8"/>
        <rFont val="Arial"/>
        <family val="2"/>
      </rPr>
      <t>3</t>
    </r>
    <r>
      <rPr>
        <sz val="10"/>
        <color indexed="8"/>
        <rFont val="Arial"/>
        <family val="2"/>
      </rPr>
      <t>.</t>
    </r>
  </si>
  <si>
    <t>m3</t>
  </si>
  <si>
    <t xml:space="preserve">გრუნტის ხელით გათხრა საკანალიზაციო მილის ტრანშეისთვის. 
დაანგარიშება კუბური მეტრით. </t>
  </si>
  <si>
    <t>მ3</t>
  </si>
  <si>
    <r>
      <t>Installation of gravel tier 10 cm wide under the slab in the bottom of mainhole.  Calculation made per m</t>
    </r>
    <r>
      <rPr>
        <vertAlign val="superscript"/>
        <sz val="10"/>
        <color indexed="8"/>
        <rFont val="Arial"/>
        <family val="2"/>
      </rPr>
      <t>3</t>
    </r>
    <r>
      <rPr>
        <sz val="10"/>
        <color indexed="8"/>
        <rFont val="Arial"/>
        <family val="2"/>
      </rPr>
      <t xml:space="preserve">. </t>
    </r>
  </si>
  <si>
    <t xml:space="preserve">10 სმ სიგანის ხრეშის ფენის მოწყობა ფილების ქვეშ ჭის ფსკერზე. 
დაანგარიშებულია კუბური მეტრით. </t>
  </si>
  <si>
    <r>
      <t>Installation of sand tier 10 cm wide under, around and above he pipe. 
Calculation made per m</t>
    </r>
    <r>
      <rPr>
        <vertAlign val="superscript"/>
        <sz val="10"/>
        <color indexed="8"/>
        <rFont val="Arial"/>
        <family val="2"/>
      </rPr>
      <t>3</t>
    </r>
    <r>
      <rPr>
        <sz val="10"/>
        <color indexed="8"/>
        <rFont val="Arial"/>
        <family val="2"/>
      </rPr>
      <t xml:space="preserve">. </t>
    </r>
  </si>
  <si>
    <t xml:space="preserve">10 სმ სიგანით ქვიშის ფენის მოწყობა მილის ქვეშ, ირგვლივ და ზევით.
დაანგარიშებულია კუბური მეტრით. </t>
  </si>
  <si>
    <t xml:space="preserve">Fill back the trench with escavated material followed by proper compacting.
Filling can be done only with a pure soil, containing no debris nor stones.
Calculation made per m³. </t>
  </si>
  <si>
    <t xml:space="preserve">ტრანშეის ამოვსება ამოთხრილი მასალით სათანადოდ დაპრესილად. ამოვსება შესაძლებელია მხოლოდ სუფთა გრუნტით ქვების ან მისი ნამტვრევების გარეშე. 
დაანგარიშებულია მ3. </t>
  </si>
  <si>
    <t xml:space="preserve">Wheelbarrow loading and disposal of extra material. 
Calculation made per  m³. </t>
  </si>
  <si>
    <t>მაზიდის დატვირთვა და დარჩენილი მასალის გატანა.
დაანგარიშებულია მ3.</t>
  </si>
  <si>
    <r>
      <t>მ</t>
    </r>
    <r>
      <rPr>
        <vertAlign val="superscript"/>
        <sz val="10"/>
        <rFont val="Arial"/>
        <family val="2"/>
      </rPr>
      <t>3</t>
    </r>
  </si>
  <si>
    <t>Total soil worksi/გრუნტის სამუშაოების ჯამი</t>
  </si>
  <si>
    <t>V</t>
  </si>
  <si>
    <t>Installation works/სამონტაჟო სამუშაოები</t>
  </si>
  <si>
    <t xml:space="preserve">Purchase, transportation and installation of PVC sewage system pipes and uniformed pieces. Pipes to be installed according to the strictly defined inclinations. Attachments to be placed on opposite side of water flow, and junctions to be fixed tightly with gym rings. The price comprises final closing of all openings. 
Calculation made per installed pipes. </t>
  </si>
  <si>
    <t xml:space="preserve">მეტალოპლასტმასის საკანალიზაციო მილების შესყიდვა, ტრანსპორტირება და მონტაჟი. მილები უნდა დამონტაჟდეს მკაცრად გამსაზღვრული მითითებების მიხედვით. მოწყობილობები უნდა განთავსდეს წყლის ნაკადის საპირისპიროდ, და შემაერთებლები უნდა დამოტაჟდეს მყარად რეზინის რკალთან. ფასი შეიცავს ყველა ღია თავის საბოლოო დახურვას. 
დაანგარიშებულია თითო დამოტაჟებულ მილზე. </t>
  </si>
  <si>
    <t>pipes  Ø100 mm</t>
  </si>
  <si>
    <t>მილები Ø100 mm</t>
  </si>
  <si>
    <t>pipes Ø 50 mm</t>
  </si>
  <si>
    <t>მილები Ø 50 mm</t>
  </si>
  <si>
    <t>Purchase and installation of trap</t>
  </si>
  <si>
    <t>Purchase and installation of the I class quality water closet basin  according to the investor's specification
Calculation made per a piece.</t>
  </si>
  <si>
    <t xml:space="preserve">უნიტაზის (I ხარისხის) შესყიდვა და დამონტაჟება ინვესტორის სპეციფიკაციის მიხედვით. 
დაანგარიშება თითო ცალზე. </t>
  </si>
  <si>
    <t>Purchase and installation of the I class quality water closet basin for children  according to the investor's specification
Calculation made per a piece.</t>
  </si>
  <si>
    <t xml:space="preserve">საბავშვო უნიტაზის (I ხარისხის) შესყიდვა და დამონტაჟება ინვესტორის სპეციფიკაციის მიხედვით. 
დაანგარიშება თითო ცალზე. </t>
  </si>
  <si>
    <t>Purchase and installation of the I class quality water closet basin for children  according to the investor's specification(for handicapped children)
Calculation made per a piece.</t>
  </si>
  <si>
    <t xml:space="preserve">საბავშვო უნიტაზის (I ხარისხის) შესყიდვა და დამონტაჟება ინვესტორის სპეციფიკაციის მიხედვით. (შშმ ბავშვებისათვის)
დაანგარიშება თითო ცალზე. </t>
  </si>
  <si>
    <t xml:space="preserve">Purchase, transportation and installation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piece. </t>
  </si>
  <si>
    <t xml:space="preserve">ფაიფურის ხელსაბანი ნიჟარის ზომებით 58/46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ნიჟარასთან.
დაანგარიშებულია თითო ცალზე. 
</t>
  </si>
  <si>
    <t xml:space="preserve">Purchase, transportation and installation of the Shower pad set, dimensions 90/90 (I-st class quality). Cracked or damaged basins must not be installed, neither the warped ones. Also they must be installed directly to the tiled wall, and fixed with proper holders.
The PVC siphone with a chain to be installed also. Cold and warm water tap to be  installed with a basin.
Calcualtion made per piece. </t>
  </si>
  <si>
    <t xml:space="preserve">შხაპის ქვეშის ზომებით 90/90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მოწყობილიატაკზე,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ქვეშთან.
დაანგარიშებულია თითო ცალზე. 
</t>
  </si>
  <si>
    <t xml:space="preserve">Purchase, transportation and installtion of the stainless steel wash basin set, dimensions 55/80 - I class quality. Cracked or damaged basins must not be installed, neither the  warped ones. Also they are not to be installed directly to the tiled wall. They have to be installed by the appropriate consoles made for the given basin type. The brass screws and plastic screw anchors to be used to fix consoles. The gum objects to be installed on the consoles and the basins to be installed horizontally. The PVC siphone with a chain to be installed as well. Cold and warm water tap to be installed with a basin.
Calcualtion made per piece. </t>
  </si>
  <si>
    <t xml:space="preserve">უჟანგავი ფოლადის სამრეცხაო ნიჟარის ზომებით 55/80 (I ხარისხის) შესყიდვა, ტრანსპორტირება და დამონტაჟბა. დაუშვებელია გაბზარული ან დაზიანებული ნიჟარის დამონტაჟება. ასევე, დამონტაჟება არ უნდა მოხდეს პირდაპირ კაფელით მოწყობილ კედელზე, არამედ ამ ტიპის ნიჟარებისთვის განკუთვნილი სპეციალური პანელებით. 
პანელების დასამაგრებლად გამოყენებული უნდა იყოს სპილენძისა და პლასტმასის ჭანჭიკები. რეზინის საგნები უნდა დამონტაჟდეს პანელებზე , ხოლო ნიჟარები ჰორიზონტალურად. აგრეთვე, უნდა დამონტაჟდეს მეტალოპლასტმასის სიფონი. ცივი და ცხელი წყლის ონკანი უნდა დამონტაჟდეს ნიჟარასთან.
დაანგარიშებულია თითო ცალზე. </t>
  </si>
  <si>
    <r>
      <t xml:space="preserve">Total water pipes and sewage system/ </t>
    </r>
    <r>
      <rPr>
        <b/>
        <sz val="10"/>
        <rFont val="Arial"/>
        <family val="2"/>
      </rPr>
      <t>წყალსადენისა და საკანალიზაციო სისტემის სამუშაოების ჯამი</t>
    </r>
  </si>
  <si>
    <t>* Plastic pipes and sanitary facilities from Firat-Turkey</t>
  </si>
  <si>
    <t>* პლასტმასის მილების და სანიტარული მოწყობილობები- ფირატი-თურქეთი</t>
  </si>
  <si>
    <t xml:space="preserve">გათბობის სისტემის მოწყობის ხარჯთარიცხვა </t>
  </si>
  <si>
    <r>
      <t>Total</t>
    </r>
  </si>
  <si>
    <r>
      <t>Heating system Installation works</t>
    </r>
  </si>
  <si>
    <t>Purchase, transportation and installation of the hot water polipropilen pipes and appropriate fittings. The water pipes vertical and horizontal lines to be installed along the walls. All openings on the network have to be closed by the appropriate plugs until the required fixture has been installed. The distribution network has to be fixed so that the valve flanges are completely equal with the treated wall surface. The  contructor will take care of the installation till the building take-over. The final test is to be made and to be signed by supervisor body.</t>
  </si>
  <si>
    <t xml:space="preserve">პოლიპროპილენის ცხელი წყლის ფოლგიანი მილებისა და შესაბამისი დეტალების შესყიდვა, ტრანსპორტირება და დამონტაჟება. წყალგაყვანილობის ვერტიკალური და ჰორიზონტალური მილები უნდა დამონტაჟედეს კედლების და ჭერის გასწვრივ. ყველა ღია თავი ქსელში უნდა დაიხუროს შესაბამისი საცობით საჭირო მოწყობილობის დამონტაჟებამდე. გამანაწილებელი ქსელი უნდა მოეწყოს ისე, რომ სარქველები  კედლის ზედაპირთან იყოს გათანაბრებული. მშენებელი იზრუნებს ინსტალაციაზე შენობის ჩაბარებამდე. უნდა ჩატარდეს საბოლოო შემოწმება და ხელი მოაწეროს ხელმძღვანელმა. </t>
  </si>
  <si>
    <t xml:space="preserve">The outlet valves have to be placed on the accessable places. The constructor is obliged
to take care of installation till the take over. The price comprises work on all
openings and holes in the walls. Calculation made per m' of the final installation. </t>
  </si>
  <si>
    <t>pipes Ø 40 mm inc thermal insulation</t>
  </si>
  <si>
    <t>მილები Ø40 mm inc thermal insulation</t>
  </si>
  <si>
    <t>pipes Ø 32 mm inc thermal insulation</t>
  </si>
  <si>
    <t>მილები Ø 32 mm inc thermal insulation</t>
  </si>
  <si>
    <t>pipes Ø 25 mm inc thermal insulation</t>
  </si>
  <si>
    <t>მილები Ø 25 mm inc thermal insulation</t>
  </si>
  <si>
    <t>pipes Ø 20 mm inc thermal insulation</t>
  </si>
  <si>
    <t>მილები Ø 20 mm inc thermal insulation</t>
  </si>
  <si>
    <t>Purchase and installation of the water heater 32kwt</t>
  </si>
  <si>
    <t>გათბობის ქვაბის შეძენა და მოწყობა 32კვტ სიმძლავრის</t>
  </si>
  <si>
    <t>Purchase and installation of ccyrculation pump 70wt</t>
  </si>
  <si>
    <t>საცირკულაციო ტუმბოს შეძენა და მოწყობა 70ვტ სიმძლავრის</t>
  </si>
  <si>
    <t>Purchase and installation of the panel radiators 50*120cm</t>
  </si>
  <si>
    <t>საშრობი რადიატორის შეძენა და მოწყობა 50*120სმ</t>
  </si>
  <si>
    <t>Purchase and installation of the dryier radiators h=60cm</t>
  </si>
  <si>
    <r>
      <t xml:space="preserve">m'
</t>
    </r>
  </si>
  <si>
    <t>პანელური რადიატორების შეძენა და მოწყობა h=60სმ</t>
  </si>
  <si>
    <t>ხარჯთაღრიცხვა</t>
  </si>
  <si>
    <r>
      <t>FENCING-</t>
    </r>
    <r>
      <rPr>
        <b/>
        <sz val="13"/>
        <rFont val="AcadNusx"/>
        <family val="0"/>
      </rPr>
      <t xml:space="preserve"> </t>
    </r>
    <r>
      <rPr>
        <b/>
        <sz val="13"/>
        <rFont val="Arial"/>
        <family val="2"/>
      </rPr>
      <t>შემოღობვა</t>
    </r>
  </si>
  <si>
    <t>Demolition of existing damaged metal fencing</t>
  </si>
  <si>
    <r>
      <t>m</t>
    </r>
    <r>
      <rPr>
        <vertAlign val="superscript"/>
        <sz val="10"/>
        <rFont val="Arial"/>
        <family val="2"/>
      </rPr>
      <t>2</t>
    </r>
  </si>
  <si>
    <r>
      <rPr>
        <sz val="10"/>
        <rFont val="AcadNusx"/>
        <family val="0"/>
      </rPr>
      <t>m</t>
    </r>
    <r>
      <rPr>
        <vertAlign val="superscript"/>
        <sz val="10"/>
        <rFont val="Arial"/>
        <family val="2"/>
      </rPr>
      <t>2</t>
    </r>
  </si>
  <si>
    <r>
      <t>m</t>
    </r>
    <r>
      <rPr>
        <vertAlign val="superscript"/>
        <sz val="10"/>
        <rFont val="AcadNusx"/>
        <family val="0"/>
      </rPr>
      <t>2</t>
    </r>
  </si>
  <si>
    <t>Bill of Quantities</t>
  </si>
  <si>
    <t>Installation of el wires in plastic pipes 18mm</t>
  </si>
  <si>
    <t>ელ სადენების ჩაწყობა გოფრირებულ მილებში 18mm</t>
  </si>
  <si>
    <t>მეტალოპლასტმასის საქვაბის პანელის მოწოდება და მოწყობა 50X240X210sm</t>
  </si>
  <si>
    <t>Supply of the material and installing of concrete panel fencing</t>
  </si>
  <si>
    <t>მასალის მოწოდება და რკინაბეტონის პანელური ღობის მოწყობა(დართული ნახაზის მიხედვით)</t>
  </si>
  <si>
    <t>pipes  Ø150 mm</t>
  </si>
  <si>
    <t>მილები Ø150 mm</t>
  </si>
  <si>
    <t>საკანალიზაციო ჭის მოწყობა 80*80სმ სიმაღლით0.6მ</t>
  </si>
  <si>
    <t>Installation of manhole80x80cmH=0.6m</t>
  </si>
  <si>
    <t>SUMMER HOUSE-ფანჩატური</t>
  </si>
  <si>
    <t>To be done according to the drawings.</t>
  </si>
  <si>
    <t>სამუშაოები  უნდა განხორციელდეს ნახაზების მიხედვით</t>
  </si>
  <si>
    <t>TOTAL 17</t>
  </si>
  <si>
    <t>PLAYGROUND-სათამაშო მოედნები</t>
  </si>
  <si>
    <t>TOTAL 18</t>
  </si>
  <si>
    <r>
      <rPr>
        <sz val="12"/>
        <rFont val="AcadNusx"/>
        <family val="0"/>
      </rPr>
      <t>m</t>
    </r>
    <r>
      <rPr>
        <vertAlign val="superscript"/>
        <sz val="12"/>
        <rFont val="Arial"/>
        <family val="2"/>
      </rPr>
      <t xml:space="preserve">2
</t>
    </r>
    <r>
      <rPr>
        <sz val="12"/>
        <rFont val="Arial"/>
        <family val="2"/>
      </rPr>
      <t>m</t>
    </r>
    <r>
      <rPr>
        <vertAlign val="superscript"/>
        <sz val="12"/>
        <rFont val="Arial"/>
        <family val="2"/>
      </rPr>
      <t>2</t>
    </r>
  </si>
  <si>
    <r>
      <rPr>
        <sz val="12"/>
        <rFont val="AcadNusx"/>
        <family val="0"/>
      </rPr>
      <t>მ</t>
    </r>
    <r>
      <rPr>
        <vertAlign val="superscript"/>
        <sz val="12"/>
        <rFont val="AcadNusx"/>
        <family val="0"/>
      </rPr>
      <t>3</t>
    </r>
    <r>
      <rPr>
        <vertAlign val="superscript"/>
        <sz val="12"/>
        <rFont val="Arial"/>
        <family val="2"/>
      </rPr>
      <t xml:space="preserve">
</t>
    </r>
    <r>
      <rPr>
        <sz val="12"/>
        <rFont val="Arial"/>
        <family val="2"/>
      </rPr>
      <t>m</t>
    </r>
    <r>
      <rPr>
        <vertAlign val="superscript"/>
        <sz val="12"/>
        <rFont val="Arial"/>
        <family val="2"/>
      </rPr>
      <t>3</t>
    </r>
  </si>
  <si>
    <r>
      <t xml:space="preserve">გრძ
</t>
    </r>
    <r>
      <rPr>
        <sz val="12"/>
        <rFont val="Arial"/>
        <family val="2"/>
      </rPr>
      <t>m'</t>
    </r>
  </si>
  <si>
    <r>
      <t xml:space="preserve">ტნ
</t>
    </r>
    <r>
      <rPr>
        <sz val="12"/>
        <rFont val="Arial"/>
        <family val="2"/>
      </rPr>
      <t>t</t>
    </r>
  </si>
  <si>
    <r>
      <t xml:space="preserve">ლითონკრამიტის სახურავის ფურცელი სისქით 0,45მმ
</t>
    </r>
    <r>
      <rPr>
        <sz val="12"/>
        <rFont val="Arial"/>
        <family val="2"/>
      </rPr>
      <t>Metal tiled roof 0,45mm</t>
    </r>
  </si>
  <si>
    <r>
      <t xml:space="preserve">ც
</t>
    </r>
    <r>
      <rPr>
        <sz val="12"/>
        <rFont val="Arial"/>
        <family val="2"/>
      </rPr>
      <t>pcs</t>
    </r>
  </si>
  <si>
    <t>Decorative spraying of external walls with cement</t>
  </si>
  <si>
    <t>`</t>
  </si>
  <si>
    <r>
      <t>zugdidis</t>
    </r>
    <r>
      <rPr>
        <b/>
        <sz val="12"/>
        <rFont val="Arial"/>
        <family val="2"/>
      </rPr>
      <t xml:space="preserve"> N</t>
    </r>
    <r>
      <rPr>
        <b/>
        <sz val="12"/>
        <rFont val="AcadNusx"/>
        <family val="0"/>
      </rPr>
      <t>1 საბავშვო ბაღის რეაბილიტაცია</t>
    </r>
  </si>
  <si>
    <t>Fixing of wooden floor with laminated boards</t>
  </si>
  <si>
    <t>იატაკის მოწყობა ლამინირებული პარკეტით</t>
  </si>
  <si>
    <t>მეტალოპლასტმასის ფანჯრების მოწოდება და მოწყობა 190X180sm (მინაპაკეტით4+12+4)</t>
  </si>
  <si>
    <t>მეტალოპლასტმასის ფანჯრების მოწოდება და მოწყობა 190X50sm (მინაპაკეტით4+12+4)</t>
  </si>
  <si>
    <t>მეტალოპლასტმასის ფანჯრების მოწოდება და მოწყობა 80X50sm (მინაპაკეტით4+12+4)</t>
  </si>
  <si>
    <t>შესასვლელი კიბეების და პანდუსის დაბეტონება ბეტონით მ-300 (ყალიბის ჩათვლით)</t>
  </si>
  <si>
    <t xml:space="preserve">Concreting of the  entrance stairs and wheelchair ramp with concrete M-300 (including the formwork) </t>
  </si>
  <si>
    <t>მავთულბადის ღობის დაშლა და გატანა</t>
  </si>
  <si>
    <t>ლითონის 80მმ დიამეტრის ბოძების დაგრძელება 20სმ-ით</t>
  </si>
  <si>
    <t>Extension of metal 80mm diameter poles on 20cm(According to drawings)</t>
  </si>
  <si>
    <t>Painting of metal fence with high quality oil paint in two layers</t>
  </si>
  <si>
    <t>ღობის შეღებვა ზეთოვანი საღებავით ორ ფენად</t>
  </si>
  <si>
    <t>Plastering of door and window's reveals (3cm thick).</t>
  </si>
  <si>
    <t>Plastering external walls on metal net (1,1mm 20X20cm).</t>
  </si>
  <si>
    <t>Painting of the external walls with façade paint .</t>
  </si>
  <si>
    <t>ფასადის კედლების შეღებვა ფასადის საღებავით.</t>
  </si>
  <si>
    <r>
      <t xml:space="preserve">გარე კედლების შელესვა </t>
    </r>
    <r>
      <rPr>
        <sz val="11"/>
        <rFont val="Sylfaen"/>
        <family val="1"/>
      </rPr>
      <t>ლითონის ბადეზე</t>
    </r>
    <r>
      <rPr>
        <sz val="11"/>
        <rFont val="AcadNusx"/>
        <family val="0"/>
      </rPr>
      <t xml:space="preserve"> (1,1mm 20X20sm)</t>
    </r>
  </si>
  <si>
    <t>კარების და ფანჯრების გვერდულების მობათქაშება (სისქe 3სმ).</t>
  </si>
  <si>
    <t>შიდა კედლების მობათქაშება (სისქe 3სმ).</t>
  </si>
  <si>
    <t>Plastering inside walls (3cm thick).</t>
  </si>
  <si>
    <t>Plastering of coklel walls 5cm thick on metal net 3mm 20X20cm).(rear and side elevations)</t>
  </si>
  <si>
    <r>
      <t xml:space="preserve">ზეძირკვლის შელესვა </t>
    </r>
    <r>
      <rPr>
        <sz val="11"/>
        <rFont val="Sylfaen"/>
        <family val="1"/>
      </rPr>
      <t>ლითონის ბადეზე</t>
    </r>
    <r>
      <rPr>
        <sz val="11"/>
        <rFont val="AcadNusx"/>
        <family val="0"/>
      </rPr>
      <t xml:space="preserve"> სისქით 5სმ (3mm 20X20sm)(უკანა და გვერდით ფასადზე)</t>
    </r>
  </si>
  <si>
    <t>გარე კედლების შესხურების მოწყობა ცემენტის ხსნარით</t>
  </si>
  <si>
    <t>იატაკზე ცემენტის მოჭიმვa სისქით 40მმ</t>
  </si>
  <si>
    <t>Cement screeding on the floor  40mm thick</t>
  </si>
  <si>
    <t>Reinforced installation of the wall  d=12 cm' width blocks 12x20x40 cm'</t>
  </si>
  <si>
    <t>არმირებული კედლების მოწყობა სიგანით 12სმ სამშენებლო ბლოკით 12X20X40სმ</t>
  </si>
  <si>
    <t>Reinforced installation of the wall  d=40 cm' width blocks 20x20x40 cm'</t>
  </si>
  <si>
    <t>არმირებული კედლების მოწყობა სიგანით 20სმ სამშენებლო ბლოკით 20X20X40სმ</t>
  </si>
  <si>
    <t>Installation of the timber roof structure (including battens and fixtures).</t>
  </si>
  <si>
    <t>სახურავის ხის კოჭების მოწოდება და მოწყობა (ძელაკების და სამაგრების ჩათვლით)</t>
  </si>
  <si>
    <t>სამერცხლურების მოწყობა</t>
  </si>
  <si>
    <t>Installation of roof manhole</t>
  </si>
  <si>
    <t>Installation of metal  tiled roof  (thickness 0.5mm )</t>
  </si>
  <si>
    <t>სახურავის ფენილის მოწყობა მეტალოკრამიტით (სისქe 0.5მმ)</t>
  </si>
  <si>
    <t>Installing of the roof edges with painted sheet metal (thicknes d=0.5 mm)</t>
  </si>
  <si>
    <t>სახურავის კეხის მოწყობა შეღებილი ფურცლოვანი ლითონით (სისქe 0.5მმ)</t>
  </si>
  <si>
    <t>Installation of the roof gutter with painted sheet metal ( thicknes d=0.5 mm)</t>
  </si>
  <si>
    <t>ენდაოს მოწყობა შეღებილი ფურცლოვანი ლითონით (სისქe 0.5მმ)</t>
  </si>
  <si>
    <t>Installing of RWF with painted  metal sheet (thicknes d=0.5 mm)</t>
  </si>
  <si>
    <t>საწვიმარი ძაბრების მოწყობა შეღებილი ფურცლოვანი ლითონით (სისქ9 0.5მმ)</t>
  </si>
  <si>
    <t>Installing of RWG with painted  metal sheet ( thicknes d=0.5)</t>
  </si>
  <si>
    <t>საწვიმარი ღარების მოწყობა შეღებილი ფურცლოვანი ლითონით (სისქe 0.5მმ).</t>
  </si>
  <si>
    <t>Installing of RWP with painted  metal sheet( thicknes d=0.5 mm)</t>
  </si>
  <si>
    <t>საწვიმარი მილების მოწყობა შეღებილი ფურცლოვანი ლითონით (სისქe 0.5მმ).</t>
  </si>
  <si>
    <t>Arrangement  of perimeter of balcony with painted  metal sheet (thicknes d=0.5mm).</t>
  </si>
  <si>
    <t>აივნების პერიმეტრის შემოსვა შეღებილი ფურცლოვანი ლითონით (სისქe 0.5 მმ).</t>
  </si>
  <si>
    <t>Installing of outside window sills with painteded  metal sheet (thicknes d=2,00 mm).</t>
  </si>
  <si>
    <t>ქარხნული წარმოების  საცრემლურების მოწყობა შეღებილი ფურცლოვანი ლითონით (სისქe 2,00 მმ).</t>
  </si>
  <si>
    <t>ჰიდროიზოლაციის მოწყობა იატაკის ქვეშ რუბეროიდით (ორი ფენა)</t>
  </si>
  <si>
    <t xml:space="preserve">Installation of  hydroinsulation with tar paper under the floor  (two layers) </t>
  </si>
  <si>
    <t>Installation of thermal insulation with pumice 5cm</t>
  </si>
  <si>
    <t>Anteseptic processing of wooden materials of the roof</t>
  </si>
  <si>
    <t>გადახურვის ხის ელემენტების ანტისეპტიკuრი დამუშავება</t>
  </si>
  <si>
    <t>Arranging  of cornnice of roof with wooden planks 26mm thick on 1,0m metal frame</t>
  </si>
  <si>
    <t>სახურავის კარნიზის მოწყობა ხის ფიცრებით 26მმ სისქით 1,0მ ლითონის კარკასზე</t>
  </si>
  <si>
    <t>Installation of the Elevator walls with  120X250X12 mm' tiles on the leveled surface</t>
  </si>
  <si>
    <t>ლიფტის კედლების მოწყობა  120X250X1.2sm ზომის ფილებით გასწორებულ ზედაპირზე</t>
  </si>
  <si>
    <t>Installation of the gypsum drop ceiling with  120X250X12 mm' tiles on the leveled surface</t>
  </si>
  <si>
    <t>თაბაშირმუყაოს შეკიდული ჭერის მოწყობა 120X250X1.2sm ზომის ფილებით გასწორებულ ზედაპირზე</t>
  </si>
  <si>
    <t>Installation of the plastic drop ceiling on the leveled surface</t>
  </si>
  <si>
    <t>პლასტიკატის შეკიდული ჭერის მოწყობა გასწორებულ ზედაპირზე</t>
  </si>
  <si>
    <t>Installation of the floor  with ceramic tiles, I class, (including the glue).</t>
  </si>
  <si>
    <t>იატაკზე მეტლახის ფილების მოწყობა I კლასი, (წებოს ჩათვლით)</t>
  </si>
  <si>
    <t>Surfacing of the outside stairs  with natural stone-basalt (including the glue)3,0cm</t>
  </si>
  <si>
    <t>გარე კიბეების მოპირკეთება ბაზალტის ფილით(წებოს ჩათვლით)3,0სმ</t>
  </si>
  <si>
    <t>Surfacing of cokle walls  with natural stone-basalt (including the glue)3,0cm( front facades)</t>
  </si>
  <si>
    <t>ზეძირკვლის მოპირკეთება ბაზალტის ფილით(წებოს ჩათვლით)3,0სმ(წინა ფასადი)</t>
  </si>
  <si>
    <t>Preparation of the walls and ceiling for painting</t>
  </si>
  <si>
    <t>ჭერის და კედლების მომზადება შესაღებად</t>
  </si>
  <si>
    <t>Painting of the ceiling with emulsion paint in two layars</t>
  </si>
  <si>
    <t>ჭერის შეღებვა ემულსიის საღებავით ორ ფენად</t>
  </si>
  <si>
    <t>Painting of the walls with emulsion paint in two layars</t>
  </si>
  <si>
    <t>კედლების შეღებვა ემულსიის საღებავით ორ ფენად</t>
  </si>
  <si>
    <t>Surfacing the walls in the toilet with ceramic tiles, I class, h=1,8 m' (including the glue).</t>
  </si>
  <si>
    <r>
      <t xml:space="preserve">კედლების მოპირკეთება კაფელით I კლასი, </t>
    </r>
    <r>
      <rPr>
        <sz val="11"/>
        <rFont val="Arial"/>
        <family val="2"/>
      </rPr>
      <t>H</t>
    </r>
    <r>
      <rPr>
        <sz val="11"/>
        <rFont val="AcadNusx"/>
        <family val="0"/>
      </rPr>
      <t>=1,8m (წებოს ჩათვლით)</t>
    </r>
  </si>
  <si>
    <t>Fixing laminated partitions in toilets H=1,8m</t>
  </si>
  <si>
    <t>ლამინირებული ტიხრების მოწყობა ტუალეტებშიH=1,8მ</t>
  </si>
  <si>
    <t>Fixing of concrete steps 15X30X130cm</t>
  </si>
  <si>
    <t>კიბის მოზაიკური საფეხურების მოწყობა15*30*130სმ</t>
  </si>
  <si>
    <t>Painting of metal handrails with enamel paint 2 layers</t>
  </si>
  <si>
    <t>ლითონის მოაჯირის შეღებვა ზეთოვანი საღებავით ორ ფენად</t>
  </si>
  <si>
    <t>Installation of the entrance metal door (handmade with double metal sheet 1,8mm thick) 90 x270 cm'</t>
  </si>
  <si>
    <t>Instalaltion of the entrance metal door (handmade with double metal sheet 1,8mmthick) 120 x240 cm'</t>
  </si>
  <si>
    <t>Installation of pvc door  80 x210 cm'</t>
  </si>
  <si>
    <t>Installation of pvc door  100 x210 cm'</t>
  </si>
  <si>
    <t>Installation of pvc door  90 x210 cm'</t>
  </si>
  <si>
    <t>Installation of pvc door  90 x270 cm'</t>
  </si>
  <si>
    <t>Installation of pvc door  150 x270 cm'</t>
  </si>
  <si>
    <t>Installation of PVC windows 190 x 180 cm' (Termopan glass 4+12+4)</t>
  </si>
  <si>
    <t xml:space="preserve">Fixing the plastic window sill 4cmX15cmX190cm </t>
  </si>
  <si>
    <t>Installation of PVC windows 190 x 50 cm' (Termopan glass 4+12+4)</t>
  </si>
  <si>
    <t>Installation of PVC windows 80 x 50 cm' (Termopan glass 4+12+4)</t>
  </si>
  <si>
    <t>Installation of the pvc box with door for Water heater  50x240 x210 cm'</t>
  </si>
  <si>
    <t>Cleaning and renovating of ventilation channels</t>
  </si>
  <si>
    <t>Iinstallation of round cross-section axial fan=160 m3/per hour   according to the drawings.</t>
  </si>
  <si>
    <t>Installation of ventilation shafts with Galvanized iron sheet 0,6 mm</t>
  </si>
  <si>
    <t>ჰაერსატარების მოწყობა მოთუთიებული თუნუქის ფურცლით 0,6მმ</t>
  </si>
  <si>
    <t>Installation of ventilating cowl with galvanized iron sheet 0.6 mm</t>
  </si>
  <si>
    <t>გამწოვი ხუფის მოწყობა მოთუთიებული თუნუქის ფურცლით 0,6მმ</t>
  </si>
  <si>
    <t>Strengthening of R/C tile with metal beam according to drawings</t>
  </si>
  <si>
    <t>რკინაბეტონის ფილის გამაგრება ლითონის კოჭით ნახაზის მიხედვით</t>
  </si>
  <si>
    <t>Fixing of metal frame for elevator walls with metal beam according to drawings</t>
  </si>
  <si>
    <t>სამზარეულოს ლიფტის კედლების ლითონის კარკასის მოწყობა ნახაზის მიხედვით</t>
  </si>
  <si>
    <t>Fixing of kitchen elevatorH=4m sizes 1,0x0,8m according drawings</t>
  </si>
  <si>
    <t>სამზარეულოს ლიფტის მოწყობა სიმაღლით 4მ ზომით გეგმაში1,0*0,8მ ნახაზის მიხედვით</t>
  </si>
  <si>
    <t>Installation of concrete curbs 10X20cm</t>
  </si>
  <si>
    <t>Prepairing of teritory for paving with sand layer 6cm thickness</t>
  </si>
  <si>
    <t>Installation of concrete tiles 6cm thick on send base thickness 6cm</t>
  </si>
  <si>
    <t>ბეტონის ფილების მოწყობა სისქით 6სმ ქვიშის ბალიშზე სისქით 6სმ</t>
  </si>
  <si>
    <t>TOTAL    10</t>
  </si>
  <si>
    <t>TOTAL    11</t>
  </si>
  <si>
    <t>TOTAL    12</t>
  </si>
  <si>
    <t>TOTAL    13</t>
  </si>
  <si>
    <t>TOTAL    14</t>
  </si>
  <si>
    <t>TOTAL    15</t>
  </si>
  <si>
    <t>TOTAL    16</t>
  </si>
  <si>
    <t>TOTAL    17</t>
  </si>
  <si>
    <t>TOTAL    18</t>
  </si>
  <si>
    <t>TOTAL 14</t>
  </si>
  <si>
    <t>Fixing of metal handrails 1,3m Heighs</t>
  </si>
  <si>
    <t>ლითონის მოაჯირის მოწყობა  სიმაღლით 1,3მ</t>
  </si>
  <si>
    <t>Technical description / ტექნიკური აღწერა</t>
  </si>
  <si>
    <t xml:space="preserve">Measure
საზომი    </t>
  </si>
  <si>
    <t xml:space="preserve"> Quantity
რაოდენობა     </t>
  </si>
  <si>
    <t xml:space="preserve">         Interior installation</t>
  </si>
  <si>
    <t>შიდა გაყვანილობა</t>
  </si>
  <si>
    <t>Installation of outdoor aluminium electrical cable (5X50 mm2)</t>
  </si>
  <si>
    <t>გარე ელექტრო გაყვანილობის ალუმინის კაბელის მოწყობა (5X50 mm2)</t>
  </si>
  <si>
    <t>Installation of distribution box  (150a/3/c-1pcs, 63a/3/b-3 pcs)</t>
  </si>
  <si>
    <t>შემყვან-გამანაწილებელი კარადა, ჩამოსაკიდი, დაცვის კლასით I 43 ავტომატ-ამომრთველებით: შემომყვანზე 150ა/3-1 ცალი გამავალ ჯგუფებზე: 63ა/3-3 ცალი</t>
  </si>
  <si>
    <t>Installation of distribution box  (16a1/c-12pcs, 10a/1/b-12 pcs)</t>
  </si>
  <si>
    <t xml:space="preserve">ელ.გამანაწილებელი (განათების) ფარი ჩამოსაკიდით, დაცვის კლასით IP30 ავტომატ-ამომრთველებით: შემომყვანზე 63a/3-1 ცალი გამავალ ჯგუფებზე: 16a/1-12 ცალი, 10a/1-12 ცალი </t>
  </si>
  <si>
    <t>Installation of distribution box (63a/3/c-1pcs, 50a/3/b-1pcs, 16a/1/c-4 pcs)</t>
  </si>
  <si>
    <t>Installation of  Grounding contour (according to the drawings)</t>
  </si>
  <si>
    <t>დამიწების კონტურის მოწყობა (ნახაზის მიხედვით)</t>
  </si>
  <si>
    <t>TOTAL/ჯამი</t>
  </si>
  <si>
    <r>
      <t>სამზარეულოს ძალოვანი ფარი, ჩამოსაკიდი, დაცვის კლასით</t>
    </r>
    <r>
      <rPr>
        <sz val="8"/>
        <color indexed="8"/>
        <rFont val="Arial"/>
        <family val="2"/>
      </rPr>
      <t xml:space="preserve"> IP</t>
    </r>
    <r>
      <rPr>
        <sz val="8"/>
        <color indexed="8"/>
        <rFont val="AcadNusx"/>
        <family val="0"/>
      </rPr>
      <t xml:space="preserve">30 ავტომატ-ამომრთველებით: შემომყვანზე 63a/3-1 ცალი
გამავალ ჯგუფებზე: 50a/3-1 ცალი, 16a/1-4 ცალი </t>
    </r>
  </si>
  <si>
    <t>pipes Ø 32 mm (Hot water)</t>
  </si>
  <si>
    <t>მილები Ø 32 mm (ცხელი წყლის)</t>
  </si>
  <si>
    <t xml:space="preserve">ფაიფურის ხელსაბანი ნიჟარის ზომებით 58/46 (I ხარისხის)შესყიდვა, ტრანსპორტირება და დამონტაჟბა. დაუშვებელის გაბზარული ან დაზიანებული ნიჟარის დამონტაჟება. ასევე, დამონტაჟება უნდა მოხდეს პირდაპირ კაფელით მოწყობილ კედელზე, და უნდა დამაგრდეს შესაბამისი სამაგრებით. აგრეთვე, უნდა დამონტაჟდეს მეტალოპლასტმასის სიფონი. ცივი და ცხელი წყლის ონკანი უნდა დამონტაჟდეს ნიჟარასთან. (შშმ ბავშვებისათვის)
დაანგარიშებულია თითო ცალზე. 
</t>
  </si>
  <si>
    <t xml:space="preserve">Purchase, transportation and installation of the china wash basin set, dimensions 58/46 (I-st class quality). Cracked or damaged basins must not be installed, neither the warped ones. Also they must be installed directly to the tiled wall, and fixed with proper holders.
The PVC siphone with a chain to be installed also. Cold and warm water tap to be  installed with a basin.(for handicapped children)
Calcualtion made per piece. </t>
  </si>
  <si>
    <t>valve Ø40 mm</t>
  </si>
  <si>
    <t>ვენტილი Ø 40 mm</t>
  </si>
  <si>
    <t>ვენტილი Ø 25 mm</t>
  </si>
  <si>
    <t xml:space="preserve">ვენტილიØ 32 mm </t>
  </si>
  <si>
    <t>valveØ 32 mm</t>
  </si>
  <si>
    <t xml:space="preserve">valve Ø 25 mm </t>
  </si>
  <si>
    <t xml:space="preserve">ტრაპის შესყიდვა და დამონტაჟება. </t>
  </si>
  <si>
    <t>Dilatation tank (100 L)</t>
  </si>
  <si>
    <t>საფართოებელი ავზი (100ლ)</t>
  </si>
  <si>
    <t>Installation of water mixer reservoir (200 l)</t>
  </si>
  <si>
    <t>შემრევი რეზერვუარის მოწყობა (200ლ ტევადობის)</t>
  </si>
  <si>
    <t>Valve (40 mm)</t>
  </si>
  <si>
    <t>ვენტილი (40 მმ)</t>
  </si>
  <si>
    <t>Valve for radiators</t>
  </si>
  <si>
    <t>ვენტილი რადიატორებისთვის</t>
  </si>
  <si>
    <t>Protective valve (20 mm)</t>
  </si>
  <si>
    <t>დამცავი სარქველი (20 მმ)</t>
  </si>
  <si>
    <t>Metal pipe  for collector (150 mm)</t>
  </si>
  <si>
    <t>ლითონის მილი კოლექტორისთვის (150 მმ)</t>
  </si>
  <si>
    <t>Hydromodule (according drawings)</t>
  </si>
  <si>
    <t>ჰიდრომოდული (ნახაზების მიხედვით)</t>
  </si>
  <si>
    <t>Automatic air duct</t>
  </si>
  <si>
    <t>ავტომატური ჰაერგამშვები</t>
  </si>
  <si>
    <r>
      <t>BoQs for Fire Alarm</t>
    </r>
    <r>
      <rPr>
        <b/>
        <vertAlign val="superscript"/>
        <sz val="16"/>
        <rFont val="Arial"/>
        <family val="2"/>
      </rPr>
      <t xml:space="preserve">
</t>
    </r>
    <r>
      <rPr>
        <b/>
        <sz val="16"/>
        <rFont val="Arial"/>
        <family val="2"/>
      </rPr>
      <t xml:space="preserve">ხარჯთაღრიცხვა  </t>
    </r>
    <r>
      <rPr>
        <b/>
        <sz val="16"/>
        <rFont val="Arial"/>
        <family val="2"/>
      </rPr>
      <t>სახანძრო</t>
    </r>
    <r>
      <rPr>
        <b/>
        <sz val="16"/>
        <rFont val="Arial"/>
        <family val="2"/>
      </rPr>
      <t xml:space="preserve"> სიგნალიზაციის მოწყობაზე</t>
    </r>
  </si>
  <si>
    <t xml:space="preserve">Unit price
ერთეულის ფასი (EURO) </t>
  </si>
  <si>
    <t>Price  
ფასი</t>
  </si>
  <si>
    <t>Installation of fire resistant cable JE-H(St)HFE180/E90-2x2x0.8</t>
  </si>
  <si>
    <t>ცეცხლმედეგი კაბელის მოწყობაJE-H(St)HFE180/E90-2x2x0.8</t>
  </si>
  <si>
    <t>Installation of addressable fire alarm control panel with one loupe</t>
  </si>
  <si>
    <t>სამისამართო სახანძრო საკონტროლო ერთლუპიანი პანელის მოწყობა</t>
  </si>
  <si>
    <t>Installation of addressable smoke  optic detector control panel</t>
  </si>
  <si>
    <t>სამისამართო კვამლის ოპტიკური დეტექტორის მოწყობა</t>
  </si>
  <si>
    <t>Installation of addressable thermal detector</t>
  </si>
  <si>
    <t>სამისამართო თბური დეტექტორის მოწყობა</t>
  </si>
  <si>
    <t>Installation of universal addressable base</t>
  </si>
  <si>
    <t>უნივერსალური სამისამართო ბაზის მოწყობა</t>
  </si>
  <si>
    <t>Installation of alarm button</t>
  </si>
  <si>
    <t>სამისამართო საგანგაშო ღილაკის მოწყობა</t>
  </si>
  <si>
    <t xml:space="preserve">Installation of alarm </t>
  </si>
  <si>
    <t>სამისამართო სირენის მოწყობა(სტრობით)</t>
  </si>
  <si>
    <t>Power supply with battery</t>
  </si>
  <si>
    <t>კვების ბლოკი აკუმულატორით</t>
  </si>
  <si>
    <r>
      <rPr>
        <sz val="12"/>
        <rFont val="Arial"/>
        <family val="2"/>
      </rPr>
      <t>Vincent Dontot/</t>
    </r>
    <r>
      <rPr>
        <sz val="12"/>
        <rFont val="AcadNusx"/>
        <family val="0"/>
      </rPr>
      <t>ვინსენტ დონტო</t>
    </r>
    <r>
      <rPr>
        <sz val="12"/>
        <rFont val="Arial"/>
        <family val="2"/>
      </rPr>
      <t xml:space="preserve">
DRC South Caucasus Regional Director      
</t>
    </r>
    <r>
      <rPr>
        <sz val="12"/>
        <rFont val="AcadNusx"/>
        <family val="0"/>
      </rPr>
      <t>ლტოლვილთა დანიის საბჭოს სამხრეთ კავკასიის წარმომადგენლობის რეგიონალური დირექტორი</t>
    </r>
  </si>
  <si>
    <t>FIRE ALARM SYSTEM - სახანძრო სიგნალიზაცია</t>
  </si>
  <si>
    <t>Fire alarm system works should be done according to the drawings.</t>
  </si>
  <si>
    <t>სახანძრო სიგნალიზაციის მოწყობა განხორციელდეს ნახაზების მიხედვით</t>
  </si>
  <si>
    <t>TOTAL    19</t>
  </si>
  <si>
    <r>
      <rPr>
        <b/>
        <sz val="11"/>
        <rFont val="Arial"/>
        <family val="2"/>
      </rPr>
      <t>OVERHEAD EXPENSES</t>
    </r>
    <r>
      <rPr>
        <sz val="11"/>
        <rFont val="Arial"/>
        <family val="2"/>
      </rPr>
      <t xml:space="preserve">  
</t>
    </r>
    <r>
      <rPr>
        <sz val="11"/>
        <rFont val="AcadNusx"/>
        <family val="0"/>
      </rPr>
      <t>ზედნადები ხარჯები</t>
    </r>
  </si>
  <si>
    <r>
      <rPr>
        <b/>
        <sz val="11"/>
        <rFont val="Arial"/>
        <family val="2"/>
      </rPr>
      <t>PROFIT</t>
    </r>
    <r>
      <rPr>
        <sz val="11"/>
        <rFont val="Arial"/>
        <family val="2"/>
      </rPr>
      <t xml:space="preserve">
</t>
    </r>
    <r>
      <rPr>
        <sz val="11"/>
        <rFont val="AcadNusx"/>
        <family val="0"/>
      </rPr>
      <t xml:space="preserve">მოგება  </t>
    </r>
  </si>
  <si>
    <t>TEMPORARY BUILDINGS AND STRUCTURES 1.5%
დროებითი შენობები და ნაგებობები1.5%</t>
  </si>
  <si>
    <t>.</t>
  </si>
  <si>
    <t xml:space="preserve">Cost </t>
  </si>
  <si>
    <t xml:space="preserve">Measurement unit
განზ. ერთ
</t>
  </si>
  <si>
    <t>Planned Cost/დაგეგმილი ღირებულება</t>
  </si>
  <si>
    <t xml:space="preserve">Bill of Quantity for water supply works, heating and sewage system installations </t>
  </si>
  <si>
    <t>Expenditure on the heating system installations</t>
  </si>
  <si>
    <r>
      <t>განზ/ ერთეული
U</t>
    </r>
    <r>
      <rPr>
        <b/>
        <sz val="11"/>
        <color indexed="8"/>
        <rFont val="Arial"/>
        <family val="2"/>
      </rPr>
      <t>Unit</t>
    </r>
  </si>
  <si>
    <r>
      <t xml:space="preserve">რაოდენობა
</t>
    </r>
    <r>
      <rPr>
        <b/>
        <sz val="11"/>
        <color indexed="8"/>
        <rFont val="Arial"/>
        <family val="2"/>
      </rPr>
      <t>Quantity</t>
    </r>
  </si>
  <si>
    <r>
      <t>მასალა
MM</t>
    </r>
    <r>
      <rPr>
        <b/>
        <sz val="11"/>
        <color indexed="8"/>
        <rFont val="Arial"/>
        <family val="2"/>
      </rPr>
      <t>Materials</t>
    </r>
  </si>
  <si>
    <r>
      <t xml:space="preserve">ხელფასი
</t>
    </r>
    <r>
      <rPr>
        <b/>
        <sz val="11"/>
        <color indexed="8"/>
        <rFont val="Arial"/>
        <family val="2"/>
      </rPr>
      <t>Salary</t>
    </r>
  </si>
  <si>
    <r>
      <t xml:space="preserve">ტრანსპორტი
</t>
    </r>
    <r>
      <rPr>
        <b/>
        <sz val="11"/>
        <color indexed="8"/>
        <rFont val="Arial"/>
        <family val="2"/>
      </rPr>
      <t>Transportation</t>
    </r>
  </si>
  <si>
    <r>
      <t xml:space="preserve">ერთ. ფასი
</t>
    </r>
    <r>
      <rPr>
        <b/>
        <sz val="11"/>
        <color indexed="8"/>
        <rFont val="Arial"/>
        <family val="2"/>
      </rPr>
      <t>Price per item</t>
    </r>
  </si>
  <si>
    <r>
      <t xml:space="preserve">ჯამი
</t>
    </r>
    <r>
      <rPr>
        <b/>
        <sz val="11"/>
        <color indexed="8"/>
        <rFont val="Arial"/>
        <family val="2"/>
      </rPr>
      <t>Total price</t>
    </r>
  </si>
  <si>
    <r>
      <t xml:space="preserve">სამუშაოთა და მასალების ჩამონათვალი
</t>
    </r>
    <r>
      <rPr>
        <b/>
        <sz val="11"/>
        <color indexed="8"/>
        <rFont val="Arial"/>
        <family val="2"/>
      </rPr>
      <t>List of works and materials</t>
    </r>
  </si>
  <si>
    <r>
      <t xml:space="preserve">ჯამი
</t>
    </r>
    <r>
      <rPr>
        <b/>
        <sz val="11"/>
        <color indexed="8"/>
        <rFont val="Arial"/>
        <family val="2"/>
      </rPr>
      <t>In total</t>
    </r>
  </si>
  <si>
    <r>
      <rPr>
        <b/>
        <sz val="11"/>
        <color indexed="8"/>
        <rFont val="Calibri"/>
        <family val="2"/>
      </rPr>
      <t>სამუშაოთა და მასალების ჩამონათვალი
List of works and materials</t>
    </r>
  </si>
  <si>
    <r>
      <t>განზ/ ერთეული
U</t>
    </r>
    <r>
      <rPr>
        <b/>
        <sz val="11"/>
        <color indexed="8"/>
        <rFont val="Calibri"/>
        <family val="2"/>
      </rPr>
      <t>Unit</t>
    </r>
  </si>
  <si>
    <r>
      <t xml:space="preserve">რაოდენობა
</t>
    </r>
    <r>
      <rPr>
        <b/>
        <sz val="11"/>
        <color indexed="8"/>
        <rFont val="Calibri"/>
        <family val="2"/>
      </rPr>
      <t>Quantity</t>
    </r>
  </si>
  <si>
    <r>
      <t>მასალა
MM</t>
    </r>
    <r>
      <rPr>
        <b/>
        <sz val="11"/>
        <color indexed="8"/>
        <rFont val="Calibri"/>
        <family val="2"/>
      </rPr>
      <t>Materials</t>
    </r>
  </si>
  <si>
    <r>
      <t xml:space="preserve">ხელფასი
</t>
    </r>
    <r>
      <rPr>
        <b/>
        <sz val="11"/>
        <color indexed="8"/>
        <rFont val="Calibri"/>
        <family val="2"/>
      </rPr>
      <t>Salary</t>
    </r>
  </si>
  <si>
    <r>
      <t xml:space="preserve">ტრანსპორტი
</t>
    </r>
    <r>
      <rPr>
        <b/>
        <sz val="11"/>
        <color indexed="8"/>
        <rFont val="Calibri"/>
        <family val="2"/>
      </rPr>
      <t>Transportation</t>
    </r>
  </si>
  <si>
    <r>
      <rPr>
        <b/>
        <sz val="11"/>
        <color indexed="8"/>
        <rFont val="Calibri"/>
        <family val="2"/>
      </rPr>
      <t>ჯამი
In total</t>
    </r>
  </si>
  <si>
    <r>
      <t xml:space="preserve">ერთ. ფასი
</t>
    </r>
    <r>
      <rPr>
        <b/>
        <sz val="11"/>
        <color indexed="8"/>
        <rFont val="Calibri"/>
        <family val="2"/>
      </rPr>
      <t>Price per item</t>
    </r>
  </si>
  <si>
    <r>
      <t xml:space="preserve">ჯამი
</t>
    </r>
    <r>
      <rPr>
        <b/>
        <sz val="11"/>
        <color indexed="8"/>
        <rFont val="Calibri"/>
        <family val="2"/>
      </rPr>
      <t>Total price</t>
    </r>
  </si>
  <si>
    <t xml:space="preserve">Planned quantity
დაგეგმილი რაოდენობა
</t>
  </si>
  <si>
    <t xml:space="preserve">Planned Quantity/დაგეგმილი რაოდენობა     </t>
  </si>
  <si>
    <t>PLAYGROUND-სათამაშო მოედანი</t>
  </si>
  <si>
    <t xml:space="preserve">Arrangement of Children’s playground </t>
  </si>
  <si>
    <t>REHABILITATION OF KINDERGARTEN N1 IN ZUGDIDI MUNICIPALITY</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</si>
</sst>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 _₽_-;\-* #,##0\ _₽_-;_-* &quot;-&quot;\ _₽_-;_-@_-"/>
    <numFmt numFmtId="175" formatCode="_-* #,##0.00\ _₽_-;\-* #,##0.00\ _₽_-;_-* &quot;-&quot;??\ _₽_-;_-@_-"/>
    <numFmt numFmtId="176" formatCode="0.0"/>
    <numFmt numFmtId="177" formatCode="#,##0.0"/>
    <numFmt numFmtId="178" formatCode="#,##0.00\ [$Lari-437]"/>
    <numFmt numFmtId="179" formatCode="_-* #,##0.0\ [$Lari-437]_-;\-* #,##0.0\ [$Lari-437]_-;_-* &quot;-&quot;?\ [$Lari-437]_-;_-@_-"/>
    <numFmt numFmtId="180" formatCode="_-* #,##0\ [$Lari-437]_-;\-* #,##0\ [$Lari-437]_-;_-* &quot;-&quot;\ [$Lari-437]_-;_-@_-"/>
    <numFmt numFmtId="181" formatCode="#,##0.00;[Red]#,##0.00"/>
    <numFmt numFmtId="182" formatCode="#,##0.00\ [$€-1];[Red]\-#,##0.00\ [$€-1]"/>
    <numFmt numFmtId="183" formatCode="_-* #,##0.00\ [$Lari-437]_-;\-* #,##0.00\ [$Lari-437]_-;_-* &quot;-&quot;\ [$Lari-437]_-;_-@_-"/>
    <numFmt numFmtId="184" formatCode="_-* #,##0.00\ [$DM-407]_-;\-* #,##0.00\ [$DM-407]_-;_-* &quot;-&quot;??\ [$DM-407]_-;_-@_-"/>
    <numFmt numFmtId="185" formatCode="_-* #,##0.00\ [$Lari-437]_-;\-* #,##0.00\ [$Lari-437]_-;_-* &quot;-&quot;??\ [$Lari-437]_-;_-@_-"/>
    <numFmt numFmtId="186" formatCode="0.00000000"/>
    <numFmt numFmtId="187" formatCode="0.0000000"/>
    <numFmt numFmtId="188" formatCode="0.000000"/>
    <numFmt numFmtId="189" formatCode="0.00000"/>
    <numFmt numFmtId="190" formatCode="0.0000"/>
    <numFmt numFmtId="191" formatCode="0.000"/>
    <numFmt numFmtId="192" formatCode="#,##0\ [$€-1]"/>
    <numFmt numFmtId="193" formatCode="&quot;$&quot;#,##0.00"/>
    <numFmt numFmtId="194" formatCode="#,##0.00\ &quot;₾&quot;"/>
    <numFmt numFmtId="195" formatCode="_-* #,##0.0\ &quot;₾&quot;_-;\-* #,##0.0\ &quot;₾&quot;_-;_-* &quot;-&quot;?\ &quot;₾&quot;_-;_-@_-"/>
    <numFmt numFmtId="196" formatCode="_-* #,##0.00\ [$Lari-437]_-;\-* #,##0.00\ [$Lari-437]_-;_-* &quot;-&quot;?\ [$Lari-437]_-;_-@_-"/>
    <numFmt numFmtId="197" formatCode="_(&quot;$&quot;* #,##0.0_);_(&quot;$&quot;* \(#,##0.0\);_(&quot;$&quot;* &quot;-&quot;?_);_(@_)"/>
    <numFmt numFmtId="198" formatCode="_-* #,##0.0\ [$Lari-437]_-;\-* #,##0.0\ [$Lari-437]_-;_-* &quot;-&quot;\ [$Lari-437]_-;_-@_-"/>
    <numFmt numFmtId="199" formatCode="#,##0.000\ [$Lari-437]"/>
    <numFmt numFmtId="200" formatCode="#,##0.0000\ [$Lari-437]"/>
    <numFmt numFmtId="201" formatCode="#,##0.00000\ [$Lari-437]"/>
    <numFmt numFmtId="202" formatCode="_-* #,##0.000\ [$Lari-437]_-;\-* #,##0.000\ [$Lari-437]_-;_-* &quot;-&quot;\ [$Lari-437]_-;_-@_-"/>
    <numFmt numFmtId="203" formatCode="_-* #,##0.0000\ [$Lari-437]_-;\-* #,##0.0000\ [$Lari-437]_-;_-* &quot;-&quot;\ [$Lari-437]_-;_-@_-"/>
    <numFmt numFmtId="204" formatCode="#,##0.00\ [$GEL]"/>
    <numFmt numFmtId="205" formatCode="0.0000000000"/>
    <numFmt numFmtId="206" formatCode="0.00000000000"/>
    <numFmt numFmtId="207" formatCode="0.000000000000"/>
    <numFmt numFmtId="208" formatCode="0.0000000000000"/>
    <numFmt numFmtId="209" formatCode="0.000000000"/>
    <numFmt numFmtId="210" formatCode="&quot;$&quot;#,##0.000"/>
    <numFmt numFmtId="211" formatCode="_-* #,##0.000\ [$Lari-437]_-;\-* #,##0.000\ [$Lari-437]_-;_-* &quot;-&quot;?\ [$Lari-437]_-;_-@_-"/>
    <numFmt numFmtId="212" formatCode="_-* #,##0.0000\ [$Lari-437]_-;\-* #,##0.0000\ [$Lari-437]_-;_-* &quot;-&quot;?\ [$Lari-437]_-;_-@_-"/>
    <numFmt numFmtId="213" formatCode="#,##0.00\ [$€-1]"/>
    <numFmt numFmtId="214" formatCode="[$€-1809]#,##0.00"/>
    <numFmt numFmtId="215" formatCode="[$€-1809]#,##0.000"/>
    <numFmt numFmtId="216" formatCode="[$GEL]\ #,##0.00"/>
    <numFmt numFmtId="217" formatCode="#,##0.00\ [$EUR]"/>
  </numFmts>
  <fonts count="101">
    <font>
      <sz val="10"/>
      <name val="Arial"/>
      <family val="0"/>
    </font>
    <font>
      <b/>
      <sz val="12"/>
      <name val="Arial"/>
      <family val="2"/>
    </font>
    <font>
      <sz val="11"/>
      <name val="Arial"/>
      <family val="2"/>
    </font>
    <font>
      <sz val="12"/>
      <name val="Arial"/>
      <family val="2"/>
    </font>
    <font>
      <b/>
      <sz val="12"/>
      <name val="AcadNusx"/>
      <family val="0"/>
    </font>
    <font>
      <sz val="10"/>
      <name val="AcadNusx"/>
      <family val="0"/>
    </font>
    <font>
      <sz val="12"/>
      <name val="AcadNusx"/>
      <family val="0"/>
    </font>
    <font>
      <b/>
      <sz val="11"/>
      <name val="AcadNusx"/>
      <family val="0"/>
    </font>
    <font>
      <sz val="11"/>
      <name val="Sylfaen"/>
      <family val="1"/>
    </font>
    <font>
      <b/>
      <sz val="11"/>
      <name val="Arial"/>
      <family val="2"/>
    </font>
    <font>
      <vertAlign val="superscript"/>
      <sz val="11"/>
      <name val="Arial"/>
      <family val="2"/>
    </font>
    <font>
      <sz val="11"/>
      <name val="AcadNusx"/>
      <family val="0"/>
    </font>
    <font>
      <vertAlign val="superscript"/>
      <sz val="11"/>
      <name val="AcadNusx"/>
      <family val="0"/>
    </font>
    <font>
      <i/>
      <sz val="11"/>
      <name val="Arial"/>
      <family val="2"/>
    </font>
    <font>
      <b/>
      <sz val="11"/>
      <color indexed="8"/>
      <name val="Arial"/>
      <family val="2"/>
    </font>
    <font>
      <sz val="12"/>
      <name val="Sylfaen"/>
      <family val="1"/>
    </font>
    <font>
      <b/>
      <sz val="10"/>
      <name val="Arial"/>
      <family val="2"/>
    </font>
    <font>
      <sz val="8"/>
      <name val="Arial"/>
      <family val="2"/>
    </font>
    <font>
      <sz val="13"/>
      <name val="Arial"/>
      <family val="2"/>
    </font>
    <font>
      <vertAlign val="superscript"/>
      <sz val="10"/>
      <name val="Arial"/>
      <family val="2"/>
    </font>
    <font>
      <vertAlign val="superscript"/>
      <sz val="10"/>
      <name val="AcadNusx"/>
      <family val="0"/>
    </font>
    <font>
      <vertAlign val="superscript"/>
      <sz val="12"/>
      <name val="Arial"/>
      <family val="2"/>
    </font>
    <font>
      <sz val="11"/>
      <color indexed="8"/>
      <name val="Calibri"/>
      <family val="2"/>
    </font>
    <font>
      <b/>
      <sz val="10"/>
      <color indexed="8"/>
      <name val="Sylfaen"/>
      <family val="1"/>
    </font>
    <font>
      <b/>
      <sz val="12"/>
      <color indexed="8"/>
      <name val="Sylfaen"/>
      <family val="1"/>
    </font>
    <font>
      <sz val="12"/>
      <color indexed="8"/>
      <name val="Sylfaen"/>
      <family val="1"/>
    </font>
    <font>
      <sz val="16"/>
      <name val="Sylfaen"/>
      <family val="1"/>
    </font>
    <font>
      <sz val="14"/>
      <name val="Arial"/>
      <family val="2"/>
    </font>
    <font>
      <b/>
      <sz val="14"/>
      <name val="Arial"/>
      <family val="2"/>
    </font>
    <font>
      <b/>
      <sz val="8"/>
      <name val="Arial"/>
      <family val="2"/>
    </font>
    <font>
      <sz val="8"/>
      <name val="AcadNusx"/>
      <family val="0"/>
    </font>
    <font>
      <sz val="9"/>
      <name val="Arial"/>
      <family val="2"/>
    </font>
    <font>
      <b/>
      <sz val="9"/>
      <name val="Arial"/>
      <family val="2"/>
    </font>
    <font>
      <b/>
      <vertAlign val="superscript"/>
      <sz val="12"/>
      <name val="Arial"/>
      <family val="2"/>
    </font>
    <font>
      <b/>
      <vertAlign val="superscript"/>
      <sz val="14"/>
      <name val="Calibri"/>
      <family val="2"/>
    </font>
    <font>
      <b/>
      <sz val="16"/>
      <name val="Arial"/>
      <family val="2"/>
    </font>
    <font>
      <sz val="10"/>
      <color indexed="8"/>
      <name val="Arial"/>
      <family val="2"/>
    </font>
    <font>
      <vertAlign val="superscript"/>
      <sz val="10"/>
      <color indexed="8"/>
      <name val="Arial"/>
      <family val="2"/>
    </font>
    <font>
      <b/>
      <sz val="13"/>
      <name val="Arial"/>
      <family val="2"/>
    </font>
    <font>
      <b/>
      <sz val="13"/>
      <name val="AcadNusx"/>
      <family val="0"/>
    </font>
    <font>
      <i/>
      <sz val="13"/>
      <name val="Arial"/>
      <family val="2"/>
    </font>
    <font>
      <sz val="12"/>
      <name val="Helv"/>
      <family val="0"/>
    </font>
    <font>
      <sz val="12"/>
      <name val="Times New Roman"/>
      <family val="1"/>
    </font>
    <font>
      <vertAlign val="superscript"/>
      <sz val="12"/>
      <name val="AcadNusx"/>
      <family val="0"/>
    </font>
    <font>
      <b/>
      <vertAlign val="superscript"/>
      <sz val="16"/>
      <name val="Arial"/>
      <family val="2"/>
    </font>
    <font>
      <sz val="8"/>
      <color indexed="8"/>
      <name val="Arial"/>
      <family val="2"/>
    </font>
    <font>
      <sz val="8"/>
      <color indexed="8"/>
      <name val="AcadNusx"/>
      <family val="0"/>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sz val="12"/>
      <color indexed="8"/>
      <name val="Calibri"/>
      <family val="2"/>
    </font>
    <font>
      <sz val="12"/>
      <color indexed="8"/>
      <name val="Calibri"/>
      <family val="2"/>
    </font>
    <font>
      <sz val="15.5"/>
      <color indexed="8"/>
      <name val="Calibri"/>
      <family val="2"/>
    </font>
    <font>
      <sz val="12"/>
      <color indexed="8"/>
      <name val="Times New Roman"/>
      <family val="1"/>
    </font>
    <font>
      <sz val="14"/>
      <color indexed="8"/>
      <name val="Calibri"/>
      <family val="2"/>
    </font>
    <font>
      <sz val="10"/>
      <color indexed="8"/>
      <name val="Times New Roman"/>
      <family val="1"/>
    </font>
    <font>
      <sz val="16"/>
      <color indexed="8"/>
      <name val="AcadNusx"/>
      <family val="0"/>
    </font>
    <font>
      <b/>
      <sz val="11"/>
      <color indexed="8"/>
      <name val="AcadNusx"/>
      <family val="0"/>
    </font>
    <font>
      <b/>
      <sz val="15.5"/>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2"/>
      <color theme="1"/>
      <name val="Calibri"/>
      <family val="2"/>
    </font>
    <font>
      <sz val="12"/>
      <color theme="1"/>
      <name val="Calibri"/>
      <family val="2"/>
    </font>
    <font>
      <sz val="15.5"/>
      <color theme="1"/>
      <name val="Calibri"/>
      <family val="2"/>
    </font>
    <font>
      <sz val="12"/>
      <color theme="1"/>
      <name val="Times New Roman"/>
      <family val="1"/>
    </font>
    <font>
      <sz val="14"/>
      <color theme="1"/>
      <name val="Calibri"/>
      <family val="2"/>
    </font>
    <font>
      <sz val="10"/>
      <color theme="1"/>
      <name val="Times New Roman"/>
      <family val="1"/>
    </font>
    <font>
      <sz val="16"/>
      <color theme="1"/>
      <name val="AcadNusx"/>
      <family val="0"/>
    </font>
    <font>
      <sz val="8"/>
      <color rgb="FF000000"/>
      <name val="AcadNusx"/>
      <family val="0"/>
    </font>
    <font>
      <b/>
      <sz val="11"/>
      <color theme="1"/>
      <name val="AcadNusx"/>
      <family val="0"/>
    </font>
    <font>
      <b/>
      <sz val="15.5"/>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
      <patternFill patternType="solid">
        <fgColor indexed="1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indexed="45"/>
        <bgColor indexed="64"/>
      </patternFill>
    </fill>
    <fill>
      <patternFill patternType="solid">
        <fgColor theme="0" tint="-0.24997000396251678"/>
        <bgColor indexed="64"/>
      </patternFill>
    </fill>
    <fill>
      <patternFill patternType="solid">
        <fgColor indexed="49"/>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thin"/>
      <right style="thin"/>
      <top style="thin"/>
      <bottom/>
    </border>
    <border>
      <left style="thin"/>
      <right style="thin"/>
      <top>
        <color indexed="63"/>
      </top>
      <bottom>
        <color indexed="63"/>
      </bottom>
    </border>
    <border>
      <left>
        <color indexed="63"/>
      </left>
      <right style="medium"/>
      <top>
        <color indexed="63"/>
      </top>
      <bottom style="medium"/>
    </border>
    <border>
      <left style="thin"/>
      <right style="thin"/>
      <top>
        <color indexed="63"/>
      </top>
      <bottom style="thin"/>
    </border>
    <border>
      <left style="thin"/>
      <right style="medium"/>
      <top style="medium"/>
      <bottom>
        <color indexed="63"/>
      </botto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color indexed="63"/>
      </right>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right/>
      <top/>
      <bottom style="double"/>
    </border>
    <border>
      <left style="medium"/>
      <right style="medium"/>
      <top>
        <color indexed="63"/>
      </top>
      <bottom>
        <color indexed="63"/>
      </bottom>
    </border>
    <border>
      <left>
        <color indexed="63"/>
      </left>
      <right>
        <color indexed="63"/>
      </right>
      <top>
        <color indexed="63"/>
      </top>
      <bottom style="medium"/>
    </border>
    <border>
      <left/>
      <right/>
      <top style="double"/>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
      <left style="medium"/>
      <right style="medium"/>
      <top style="thin"/>
      <bottom style="medium"/>
    </border>
    <border>
      <left/>
      <right style="thin"/>
      <top style="medium"/>
      <bottom style="thin"/>
    </border>
    <border>
      <left/>
      <right style="thin"/>
      <top/>
      <bottom style="medium"/>
    </border>
    <border>
      <left/>
      <right/>
      <top style="double"/>
      <bottom style="double"/>
    </border>
    <border>
      <left style="medium"/>
      <right style="medium"/>
      <top style="medium"/>
      <bottom style="medium"/>
    </border>
    <border>
      <left style="medium"/>
      <right style="medium"/>
      <top style="medium"/>
      <bottom style="thin"/>
    </border>
    <border>
      <left style="medium"/>
      <right style="medium"/>
      <top style="thin"/>
      <bottom style="thin"/>
    </border>
    <border>
      <left>
        <color indexed="63"/>
      </left>
      <right style="medium"/>
      <top>
        <color indexed="63"/>
      </top>
      <bottom>
        <color indexed="63"/>
      </bottom>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style="medium"/>
      <bottom style="thin"/>
    </border>
    <border>
      <left style="thin"/>
      <right/>
      <top style="thin"/>
      <bottom style="thin"/>
    </border>
    <border>
      <left/>
      <right/>
      <top style="thin"/>
      <bottom style="thin"/>
    </border>
    <border>
      <left/>
      <right style="thin"/>
      <top style="thin"/>
      <bottom style="thin"/>
    </border>
    <border>
      <left style="thin"/>
      <right>
        <color indexed="63"/>
      </right>
      <top>
        <color indexed="63"/>
      </top>
      <bottom>
        <color indexed="63"/>
      </bottom>
    </border>
    <border>
      <left>
        <color indexed="63"/>
      </left>
      <right style="thin"/>
      <top style="medium"/>
      <bottom>
        <color indexed="63"/>
      </bottom>
    </border>
    <border>
      <left style="thin"/>
      <right style="medium"/>
      <top>
        <color indexed="63"/>
      </top>
      <bottom style="thin"/>
    </border>
    <border>
      <left style="medium"/>
      <right style="thin"/>
      <top style="thin"/>
      <bottom/>
    </border>
    <border>
      <left style="medium"/>
      <right style="thin"/>
      <top>
        <color indexed="63"/>
      </top>
      <bottom style="thin"/>
    </border>
    <border>
      <left style="medium"/>
      <right style="thin"/>
      <top style="thin"/>
      <bottom style="medium"/>
    </border>
    <border>
      <left>
        <color indexed="63"/>
      </left>
      <right style="medium"/>
      <top style="thin"/>
      <bottom style="thin"/>
    </border>
    <border>
      <left style="thin"/>
      <right style="medium"/>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0" borderId="0">
      <alignment/>
      <protection/>
    </xf>
    <xf numFmtId="0" fontId="0" fillId="0" borderId="0">
      <alignment/>
      <protection/>
    </xf>
    <xf numFmtId="0" fontId="73" fillId="0" borderId="0">
      <alignment/>
      <protection/>
    </xf>
    <xf numFmtId="0" fontId="73"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674">
    <xf numFmtId="0" fontId="0" fillId="0" borderId="0" xfId="0"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2" fillId="0" borderId="0" xfId="0" applyFont="1" applyAlignment="1">
      <alignment/>
    </xf>
    <xf numFmtId="0" fontId="9" fillId="0" borderId="0" xfId="0" applyFont="1" applyAlignment="1">
      <alignment/>
    </xf>
    <xf numFmtId="0" fontId="2" fillId="33" borderId="0" xfId="0" applyFont="1" applyFill="1" applyAlignment="1">
      <alignment/>
    </xf>
    <xf numFmtId="0" fontId="2" fillId="0" borderId="0" xfId="0" applyFont="1" applyAlignment="1">
      <alignment horizontal="center"/>
    </xf>
    <xf numFmtId="0" fontId="2" fillId="0" borderId="10" xfId="0" applyFont="1" applyBorder="1" applyAlignment="1">
      <alignment wrapText="1"/>
    </xf>
    <xf numFmtId="0" fontId="2" fillId="0" borderId="11" xfId="0" applyFont="1" applyBorder="1" applyAlignment="1">
      <alignment horizontal="center" wrapText="1"/>
    </xf>
    <xf numFmtId="0" fontId="2" fillId="0" borderId="12" xfId="0" applyFont="1" applyBorder="1" applyAlignment="1">
      <alignment horizontal="center"/>
    </xf>
    <xf numFmtId="0" fontId="2" fillId="0" borderId="13" xfId="0" applyFont="1" applyBorder="1" applyAlignment="1">
      <alignment wrapText="1"/>
    </xf>
    <xf numFmtId="0" fontId="2" fillId="0" borderId="14" xfId="0" applyFont="1" applyBorder="1" applyAlignment="1">
      <alignment horizontal="center" wrapText="1"/>
    </xf>
    <xf numFmtId="0" fontId="2" fillId="0" borderId="11" xfId="0" applyFont="1" applyBorder="1" applyAlignment="1">
      <alignment horizontal="center" vertical="center" wrapText="1"/>
    </xf>
    <xf numFmtId="0" fontId="11" fillId="0" borderId="14" xfId="0" applyFont="1" applyBorder="1" applyAlignment="1">
      <alignment horizontal="center" vertical="center" wrapText="1"/>
    </xf>
    <xf numFmtId="0" fontId="2" fillId="0" borderId="10" xfId="0" applyFont="1" applyBorder="1" applyAlignment="1">
      <alignment horizontal="left" wrapText="1"/>
    </xf>
    <xf numFmtId="0" fontId="9" fillId="33" borderId="0" xfId="0" applyFont="1" applyFill="1" applyAlignment="1">
      <alignment/>
    </xf>
    <xf numFmtId="0" fontId="2" fillId="0" borderId="15" xfId="0" applyFont="1" applyBorder="1" applyAlignment="1">
      <alignment wrapText="1"/>
    </xf>
    <xf numFmtId="0" fontId="11" fillId="0" borderId="16" xfId="0" applyFont="1" applyBorder="1" applyAlignment="1">
      <alignment wrapText="1"/>
    </xf>
    <xf numFmtId="0" fontId="2" fillId="0" borderId="14" xfId="0" applyFont="1" applyBorder="1" applyAlignment="1">
      <alignment horizontal="center" vertical="center" wrapText="1"/>
    </xf>
    <xf numFmtId="0" fontId="2" fillId="0" borderId="0" xfId="0" applyFont="1" applyAlignment="1">
      <alignment vertical="center" wrapText="1"/>
    </xf>
    <xf numFmtId="0" fontId="9" fillId="0" borderId="0" xfId="0" applyFont="1" applyAlignment="1">
      <alignment wrapText="1"/>
    </xf>
    <xf numFmtId="0" fontId="9" fillId="0" borderId="0" xfId="0" applyFont="1" applyAlignment="1">
      <alignment horizontal="right"/>
    </xf>
    <xf numFmtId="177" fontId="9" fillId="0" borderId="0" xfId="0" applyNumberFormat="1" applyFont="1" applyAlignment="1">
      <alignment/>
    </xf>
    <xf numFmtId="0" fontId="2" fillId="0" borderId="11" xfId="0" applyFont="1" applyBorder="1" applyAlignment="1">
      <alignment wrapText="1"/>
    </xf>
    <xf numFmtId="0" fontId="2" fillId="0" borderId="12" xfId="0" applyFont="1" applyBorder="1" applyAlignment="1">
      <alignment horizontal="center"/>
    </xf>
    <xf numFmtId="0" fontId="11" fillId="0" borderId="12" xfId="0" applyFont="1" applyBorder="1" applyAlignment="1">
      <alignment wrapText="1"/>
    </xf>
    <xf numFmtId="0" fontId="9" fillId="0" borderId="17" xfId="0" applyFont="1" applyBorder="1" applyAlignment="1">
      <alignment/>
    </xf>
    <xf numFmtId="0" fontId="2" fillId="0" borderId="14" xfId="0" applyFont="1" applyBorder="1" applyAlignment="1">
      <alignment horizontal="center"/>
    </xf>
    <xf numFmtId="0" fontId="9" fillId="0" borderId="18" xfId="0" applyFont="1" applyBorder="1" applyAlignment="1">
      <alignment/>
    </xf>
    <xf numFmtId="2" fontId="9" fillId="0" borderId="19" xfId="0" applyNumberFormat="1" applyFont="1" applyBorder="1" applyAlignment="1">
      <alignment/>
    </xf>
    <xf numFmtId="0" fontId="9" fillId="0" borderId="20" xfId="0" applyFont="1" applyBorder="1" applyAlignment="1">
      <alignment horizontal="right"/>
    </xf>
    <xf numFmtId="178" fontId="2" fillId="0" borderId="20" xfId="0" applyNumberFormat="1" applyFont="1" applyBorder="1" applyAlignment="1">
      <alignment/>
    </xf>
    <xf numFmtId="0" fontId="2" fillId="0" borderId="20" xfId="0" applyFont="1" applyBorder="1" applyAlignment="1">
      <alignment horizontal="center"/>
    </xf>
    <xf numFmtId="0" fontId="9" fillId="0" borderId="20" xfId="0" applyFont="1" applyBorder="1" applyAlignment="1">
      <alignment wrapText="1"/>
    </xf>
    <xf numFmtId="0" fontId="2" fillId="0" borderId="0" xfId="0" applyFont="1" applyAlignment="1">
      <alignment wrapText="1"/>
    </xf>
    <xf numFmtId="0" fontId="2" fillId="0" borderId="0" xfId="0" applyFont="1" applyAlignment="1">
      <alignment horizontal="center" vertical="top"/>
    </xf>
    <xf numFmtId="0" fontId="2" fillId="0" borderId="15" xfId="0" applyFont="1" applyBorder="1" applyAlignment="1">
      <alignment vertical="top" wrapText="1"/>
    </xf>
    <xf numFmtId="0" fontId="11" fillId="0" borderId="0" xfId="0" applyFont="1" applyAlignment="1">
      <alignment wrapText="1"/>
    </xf>
    <xf numFmtId="0" fontId="2" fillId="0" borderId="0" xfId="0" applyFont="1" applyAlignment="1">
      <alignment horizontal="center" vertical="center" wrapText="1"/>
    </xf>
    <xf numFmtId="178" fontId="2" fillId="34" borderId="0" xfId="0" applyNumberFormat="1" applyFont="1" applyFill="1" applyAlignment="1">
      <alignment horizontal="center"/>
    </xf>
    <xf numFmtId="0" fontId="2" fillId="0" borderId="21" xfId="0" applyFont="1" applyBorder="1" applyAlignment="1">
      <alignment horizontal="center"/>
    </xf>
    <xf numFmtId="0" fontId="11" fillId="0" borderId="22" xfId="0" applyFont="1" applyBorder="1" applyAlignment="1">
      <alignment wrapText="1"/>
    </xf>
    <xf numFmtId="0" fontId="11" fillId="0" borderId="12" xfId="0" applyFont="1" applyBorder="1" applyAlignment="1">
      <alignment horizontal="center" vertical="center" wrapText="1"/>
    </xf>
    <xf numFmtId="178" fontId="2" fillId="0" borderId="12" xfId="0" applyNumberFormat="1" applyFont="1" applyBorder="1" applyAlignment="1">
      <alignment horizontal="center"/>
    </xf>
    <xf numFmtId="178" fontId="2" fillId="34" borderId="12" xfId="0" applyNumberFormat="1" applyFont="1" applyFill="1" applyBorder="1" applyAlignment="1">
      <alignment horizontal="center"/>
    </xf>
    <xf numFmtId="0" fontId="2" fillId="0" borderId="15" xfId="0" applyFont="1" applyBorder="1" applyAlignment="1" applyProtection="1">
      <alignment wrapText="1"/>
      <protection hidden="1"/>
    </xf>
    <xf numFmtId="0" fontId="11" fillId="0" borderId="16" xfId="0" applyFont="1" applyBorder="1" applyAlignment="1" applyProtection="1">
      <alignment wrapText="1"/>
      <protection hidden="1"/>
    </xf>
    <xf numFmtId="0" fontId="2" fillId="0" borderId="20" xfId="0" applyFont="1" applyBorder="1" applyAlignment="1">
      <alignment/>
    </xf>
    <xf numFmtId="0" fontId="2" fillId="0" borderId="11" xfId="0" applyFont="1" applyBorder="1" applyAlignment="1">
      <alignment horizontal="center" vertical="top" wrapText="1"/>
    </xf>
    <xf numFmtId="0" fontId="2" fillId="0" borderId="14" xfId="0" applyFont="1" applyBorder="1" applyAlignment="1">
      <alignment horizontal="center" vertical="top" wrapText="1"/>
    </xf>
    <xf numFmtId="0" fontId="2" fillId="0" borderId="21" xfId="0" applyFont="1" applyBorder="1" applyAlignment="1">
      <alignment/>
    </xf>
    <xf numFmtId="0" fontId="2" fillId="0" borderId="0" xfId="0" applyFont="1" applyBorder="1" applyAlignment="1">
      <alignment wrapText="1"/>
    </xf>
    <xf numFmtId="0" fontId="2" fillId="0" borderId="0" xfId="0" applyFont="1" applyBorder="1" applyAlignment="1">
      <alignment/>
    </xf>
    <xf numFmtId="0" fontId="2" fillId="0" borderId="0" xfId="0" applyFont="1" applyBorder="1" applyAlignment="1">
      <alignment/>
    </xf>
    <xf numFmtId="0" fontId="13" fillId="0" borderId="0" xfId="0" applyFont="1" applyAlignment="1">
      <alignment/>
    </xf>
    <xf numFmtId="0" fontId="2" fillId="35" borderId="15" xfId="0" applyFont="1" applyFill="1" applyBorder="1" applyAlignment="1">
      <alignment wrapText="1"/>
    </xf>
    <xf numFmtId="0" fontId="2" fillId="0" borderId="11" xfId="0" applyFont="1" applyBorder="1" applyAlignment="1">
      <alignment vertical="center" wrapText="1"/>
    </xf>
    <xf numFmtId="0" fontId="11" fillId="35" borderId="16" xfId="0" applyFont="1" applyFill="1" applyBorder="1" applyAlignment="1">
      <alignment wrapText="1"/>
    </xf>
    <xf numFmtId="0" fontId="11" fillId="0" borderId="0" xfId="0" applyFont="1" applyAlignment="1">
      <alignment vertical="center" wrapText="1"/>
    </xf>
    <xf numFmtId="0" fontId="90" fillId="36" borderId="15" xfId="0" applyFont="1" applyFill="1" applyBorder="1" applyAlignment="1">
      <alignment wrapText="1"/>
    </xf>
    <xf numFmtId="0" fontId="11" fillId="0" borderId="16" xfId="0" applyFont="1" applyFill="1" applyBorder="1" applyAlignment="1">
      <alignment wrapText="1"/>
    </xf>
    <xf numFmtId="0" fontId="2" fillId="36" borderId="15" xfId="0" applyFont="1" applyFill="1" applyBorder="1" applyAlignment="1">
      <alignment wrapText="1"/>
    </xf>
    <xf numFmtId="0" fontId="9" fillId="33" borderId="23" xfId="0" applyFont="1" applyFill="1" applyBorder="1" applyAlignment="1">
      <alignment vertical="center"/>
    </xf>
    <xf numFmtId="0" fontId="9" fillId="33" borderId="24" xfId="0" applyFont="1" applyFill="1" applyBorder="1" applyAlignment="1">
      <alignment horizontal="left" vertical="center" wrapText="1"/>
    </xf>
    <xf numFmtId="0" fontId="9" fillId="33" borderId="25" xfId="0" applyFont="1" applyFill="1" applyBorder="1" applyAlignment="1">
      <alignment vertical="center"/>
    </xf>
    <xf numFmtId="0" fontId="9" fillId="33" borderId="26" xfId="0" applyFont="1" applyFill="1" applyBorder="1" applyAlignment="1">
      <alignment horizontal="left" vertical="center" wrapText="1"/>
    </xf>
    <xf numFmtId="0" fontId="3" fillId="0" borderId="0" xfId="0" applyFont="1" applyAlignment="1">
      <alignment/>
    </xf>
    <xf numFmtId="0" fontId="1" fillId="0" borderId="0" xfId="0" applyFont="1" applyAlignment="1">
      <alignment horizontal="center" vertical="center"/>
    </xf>
    <xf numFmtId="0" fontId="3" fillId="0" borderId="0" xfId="0" applyFont="1" applyAlignment="1">
      <alignment horizontal="center" vertical="center"/>
    </xf>
    <xf numFmtId="0" fontId="3" fillId="33" borderId="0" xfId="0" applyFont="1" applyFill="1" applyAlignment="1">
      <alignment/>
    </xf>
    <xf numFmtId="0" fontId="2" fillId="36" borderId="0" xfId="0" applyFont="1" applyFill="1" applyAlignment="1">
      <alignment/>
    </xf>
    <xf numFmtId="0" fontId="5" fillId="0" borderId="14" xfId="0" applyFont="1" applyBorder="1" applyAlignment="1">
      <alignment vertical="center" wrapText="1"/>
    </xf>
    <xf numFmtId="0" fontId="9" fillId="36" borderId="27" xfId="0" applyFont="1" applyFill="1" applyBorder="1" applyAlignment="1">
      <alignment/>
    </xf>
    <xf numFmtId="0" fontId="9" fillId="36" borderId="0" xfId="0" applyFont="1" applyFill="1" applyBorder="1" applyAlignment="1">
      <alignment horizontal="left"/>
    </xf>
    <xf numFmtId="0" fontId="11" fillId="36" borderId="16" xfId="0" applyFont="1" applyFill="1" applyBorder="1" applyAlignment="1">
      <alignment wrapText="1"/>
    </xf>
    <xf numFmtId="178" fontId="2" fillId="36" borderId="0" xfId="0" applyNumberFormat="1" applyFont="1" applyFill="1" applyAlignment="1">
      <alignment horizontal="center"/>
    </xf>
    <xf numFmtId="0" fontId="2" fillId="36" borderId="0" xfId="0" applyFont="1" applyFill="1" applyAlignment="1">
      <alignment horizontal="center"/>
    </xf>
    <xf numFmtId="0" fontId="11" fillId="36" borderId="0" xfId="0" applyFont="1" applyFill="1" applyAlignment="1">
      <alignment wrapText="1"/>
    </xf>
    <xf numFmtId="0" fontId="11" fillId="36" borderId="0" xfId="0" applyFont="1" applyFill="1" applyAlignment="1">
      <alignment vertical="center" wrapText="1"/>
    </xf>
    <xf numFmtId="0" fontId="2" fillId="36" borderId="0" xfId="0" applyFont="1" applyFill="1" applyAlignment="1">
      <alignment horizontal="center"/>
    </xf>
    <xf numFmtId="0" fontId="2" fillId="36" borderId="0" xfId="0" applyFont="1" applyFill="1" applyBorder="1" applyAlignment="1">
      <alignment horizontal="center"/>
    </xf>
    <xf numFmtId="0" fontId="11" fillId="36" borderId="0" xfId="0" applyFont="1" applyFill="1" applyBorder="1" applyAlignment="1">
      <alignment wrapText="1"/>
    </xf>
    <xf numFmtId="0" fontId="5" fillId="36" borderId="0" xfId="0" applyFont="1" applyFill="1" applyBorder="1" applyAlignment="1">
      <alignment vertical="center" wrapText="1"/>
    </xf>
    <xf numFmtId="0" fontId="2" fillId="36" borderId="0" xfId="0" applyFont="1" applyFill="1" applyBorder="1" applyAlignment="1">
      <alignment horizontal="center"/>
    </xf>
    <xf numFmtId="178" fontId="2" fillId="36" borderId="0" xfId="0" applyNumberFormat="1" applyFont="1" applyFill="1" applyBorder="1" applyAlignment="1">
      <alignment horizontal="center"/>
    </xf>
    <xf numFmtId="180" fontId="2" fillId="0" borderId="0" xfId="0" applyNumberFormat="1" applyFont="1" applyAlignment="1">
      <alignment/>
    </xf>
    <xf numFmtId="178" fontId="2" fillId="36" borderId="12" xfId="0" applyNumberFormat="1" applyFont="1" applyFill="1" applyBorder="1" applyAlignment="1">
      <alignment horizontal="center"/>
    </xf>
    <xf numFmtId="0" fontId="1" fillId="0" borderId="0" xfId="0" applyFont="1" applyBorder="1" applyAlignment="1">
      <alignment wrapText="1"/>
    </xf>
    <xf numFmtId="178" fontId="2" fillId="0" borderId="12" xfId="0" applyNumberFormat="1" applyFont="1" applyFill="1" applyBorder="1" applyAlignment="1">
      <alignment/>
    </xf>
    <xf numFmtId="178" fontId="2" fillId="0" borderId="10" xfId="0" applyNumberFormat="1" applyFont="1" applyBorder="1" applyAlignment="1">
      <alignment/>
    </xf>
    <xf numFmtId="178" fontId="2" fillId="0" borderId="10" xfId="0" applyNumberFormat="1" applyFont="1" applyFill="1" applyBorder="1" applyAlignment="1">
      <alignment/>
    </xf>
    <xf numFmtId="0" fontId="1" fillId="0" borderId="0" xfId="0" applyFont="1" applyFill="1" applyBorder="1" applyAlignment="1">
      <alignment horizontal="center" vertical="center"/>
    </xf>
    <xf numFmtId="0" fontId="3" fillId="0" borderId="0" xfId="0" applyFont="1" applyFill="1" applyAlignment="1">
      <alignment/>
    </xf>
    <xf numFmtId="0" fontId="4" fillId="0" borderId="0" xfId="0" applyFont="1" applyFill="1" applyBorder="1" applyAlignment="1">
      <alignment horizontal="center" vertical="center" wrapText="1"/>
    </xf>
    <xf numFmtId="0" fontId="1" fillId="0" borderId="28" xfId="0" applyFont="1" applyBorder="1" applyAlignment="1">
      <alignment horizontal="right" vertical="center" wrapText="1"/>
    </xf>
    <xf numFmtId="0" fontId="1" fillId="0" borderId="0" xfId="0" applyFont="1" applyAlignment="1">
      <alignment horizontal="left" vertical="center" wrapText="1"/>
    </xf>
    <xf numFmtId="204" fontId="3" fillId="0" borderId="0" xfId="0" applyNumberFormat="1" applyFont="1" applyAlignment="1">
      <alignment/>
    </xf>
    <xf numFmtId="0" fontId="3" fillId="0" borderId="0" xfId="0" applyFont="1" applyAlignment="1">
      <alignment horizontal="center" vertical="center" wrapText="1"/>
    </xf>
    <xf numFmtId="0" fontId="3" fillId="0" borderId="0" xfId="0" applyFont="1" applyAlignment="1">
      <alignment horizontal="left"/>
    </xf>
    <xf numFmtId="0" fontId="3" fillId="0" borderId="0" xfId="55" applyFont="1">
      <alignment/>
      <protection/>
    </xf>
    <xf numFmtId="0" fontId="91" fillId="0" borderId="0" xfId="56" applyFont="1" applyAlignment="1">
      <alignment vertical="center"/>
      <protection/>
    </xf>
    <xf numFmtId="0" fontId="1" fillId="0" borderId="0" xfId="0" applyFont="1" applyAlignment="1">
      <alignment/>
    </xf>
    <xf numFmtId="0" fontId="3" fillId="0" borderId="0" xfId="0" applyFont="1" applyAlignment="1">
      <alignment horizontal="center"/>
    </xf>
    <xf numFmtId="0" fontId="3" fillId="0" borderId="0" xfId="55" applyFont="1">
      <alignment/>
      <protection/>
    </xf>
    <xf numFmtId="0" fontId="1" fillId="0" borderId="0" xfId="0" applyFont="1" applyAlignment="1">
      <alignment horizontal="center"/>
    </xf>
    <xf numFmtId="0" fontId="1" fillId="0" borderId="29" xfId="55" applyFont="1" applyBorder="1" applyAlignment="1">
      <alignment horizontal="center" vertical="center" wrapText="1"/>
      <protection/>
    </xf>
    <xf numFmtId="0" fontId="4" fillId="0" borderId="29" xfId="55" applyFont="1" applyBorder="1" applyAlignment="1">
      <alignment horizontal="center" vertical="center" wrapText="1"/>
      <protection/>
    </xf>
    <xf numFmtId="178" fontId="2" fillId="0" borderId="0" xfId="0" applyNumberFormat="1" applyFont="1" applyFill="1" applyBorder="1" applyAlignment="1">
      <alignment/>
    </xf>
    <xf numFmtId="0" fontId="2" fillId="0" borderId="30" xfId="0" applyFont="1" applyFill="1" applyBorder="1" applyAlignment="1">
      <alignment/>
    </xf>
    <xf numFmtId="178" fontId="2" fillId="34" borderId="14" xfId="0" applyNumberFormat="1" applyFont="1" applyFill="1" applyBorder="1" applyAlignment="1">
      <alignment/>
    </xf>
    <xf numFmtId="0" fontId="0" fillId="0" borderId="0" xfId="0" applyAlignment="1">
      <alignment horizontal="center"/>
    </xf>
    <xf numFmtId="0" fontId="3" fillId="0" borderId="19" xfId="0" applyFont="1" applyBorder="1" applyAlignment="1">
      <alignment horizontal="center"/>
    </xf>
    <xf numFmtId="0" fontId="6" fillId="0" borderId="19" xfId="0" applyFont="1" applyBorder="1" applyAlignment="1">
      <alignment wrapText="1"/>
    </xf>
    <xf numFmtId="0" fontId="92" fillId="0" borderId="19" xfId="0" applyFont="1" applyBorder="1" applyAlignment="1">
      <alignment horizontal="center"/>
    </xf>
    <xf numFmtId="178" fontId="92" fillId="0" borderId="19" xfId="0" applyNumberFormat="1" applyFont="1" applyBorder="1" applyAlignment="1">
      <alignment horizontal="center"/>
    </xf>
    <xf numFmtId="2" fontId="92" fillId="0" borderId="19" xfId="0" applyNumberFormat="1" applyFont="1" applyBorder="1" applyAlignment="1">
      <alignment/>
    </xf>
    <xf numFmtId="0" fontId="6" fillId="0" borderId="11" xfId="0" applyFont="1" applyBorder="1" applyAlignment="1">
      <alignment wrapText="1"/>
    </xf>
    <xf numFmtId="0" fontId="6" fillId="0" borderId="0" xfId="0" applyFont="1" applyAlignment="1">
      <alignment wrapText="1"/>
    </xf>
    <xf numFmtId="0" fontId="92" fillId="0" borderId="0" xfId="0" applyFont="1" applyAlignment="1">
      <alignment horizontal="center"/>
    </xf>
    <xf numFmtId="178" fontId="92" fillId="0" borderId="0" xfId="0" applyNumberFormat="1" applyFont="1" applyAlignment="1">
      <alignment horizontal="center"/>
    </xf>
    <xf numFmtId="0" fontId="3" fillId="0" borderId="0" xfId="0" applyFont="1" applyAlignment="1">
      <alignment/>
    </xf>
    <xf numFmtId="0" fontId="18" fillId="0" borderId="0" xfId="0" applyFont="1" applyAlignment="1">
      <alignment/>
    </xf>
    <xf numFmtId="0" fontId="1" fillId="0" borderId="30" xfId="0" applyFont="1" applyBorder="1" applyAlignment="1">
      <alignment horizontal="right"/>
    </xf>
    <xf numFmtId="0" fontId="1" fillId="0" borderId="30" xfId="0" applyFont="1" applyBorder="1" applyAlignment="1">
      <alignment horizontal="center"/>
    </xf>
    <xf numFmtId="178" fontId="92" fillId="0" borderId="30" xfId="0" applyNumberFormat="1" applyFont="1" applyBorder="1" applyAlignment="1">
      <alignment horizontal="center"/>
    </xf>
    <xf numFmtId="0" fontId="93" fillId="0" borderId="0" xfId="58" applyFont="1">
      <alignment/>
      <protection/>
    </xf>
    <xf numFmtId="0" fontId="73" fillId="0" borderId="0" xfId="58">
      <alignment/>
      <protection/>
    </xf>
    <xf numFmtId="0" fontId="3" fillId="37" borderId="19" xfId="58" applyFont="1" applyFill="1" applyBorder="1" applyAlignment="1">
      <alignment horizontal="center"/>
      <protection/>
    </xf>
    <xf numFmtId="0" fontId="1" fillId="37" borderId="19" xfId="58" applyFont="1" applyFill="1" applyBorder="1" applyAlignment="1">
      <alignment horizontal="center" wrapText="1"/>
      <protection/>
    </xf>
    <xf numFmtId="0" fontId="3" fillId="0" borderId="19" xfId="58" applyFont="1" applyBorder="1" applyAlignment="1">
      <alignment horizontal="center" vertical="center"/>
      <protection/>
    </xf>
    <xf numFmtId="0" fontId="3" fillId="0" borderId="19" xfId="58" applyFont="1" applyBorder="1" applyAlignment="1">
      <alignment wrapText="1"/>
      <protection/>
    </xf>
    <xf numFmtId="0" fontId="3" fillId="0" borderId="19" xfId="58" applyFont="1" applyBorder="1" applyAlignment="1">
      <alignment horizontal="center" vertical="center" wrapText="1"/>
      <protection/>
    </xf>
    <xf numFmtId="2" fontId="92" fillId="0" borderId="19" xfId="58" applyNumberFormat="1" applyFont="1" applyBorder="1" applyAlignment="1">
      <alignment horizontal="center" vertical="center"/>
      <protection/>
    </xf>
    <xf numFmtId="204" fontId="92" fillId="0" borderId="19" xfId="58" applyNumberFormat="1" applyFont="1" applyBorder="1" applyAlignment="1">
      <alignment horizontal="center" vertical="center" wrapText="1"/>
      <protection/>
    </xf>
    <xf numFmtId="204" fontId="92" fillId="0" borderId="19" xfId="58" applyNumberFormat="1" applyFont="1" applyBorder="1" applyAlignment="1">
      <alignment horizontal="center" vertical="center"/>
      <protection/>
    </xf>
    <xf numFmtId="204" fontId="92" fillId="36" borderId="19" xfId="58" applyNumberFormat="1" applyFont="1" applyFill="1" applyBorder="1" applyAlignment="1">
      <alignment horizontal="center" vertical="center"/>
      <protection/>
    </xf>
    <xf numFmtId="204" fontId="92" fillId="0" borderId="19" xfId="58" applyNumberFormat="1" applyFont="1" applyBorder="1" applyAlignment="1">
      <alignment vertical="center"/>
      <protection/>
    </xf>
    <xf numFmtId="204" fontId="94" fillId="0" borderId="19" xfId="58" applyNumberFormat="1" applyFont="1" applyBorder="1" applyAlignment="1">
      <alignment horizontal="center" vertical="center" wrapText="1"/>
      <protection/>
    </xf>
    <xf numFmtId="0" fontId="4" fillId="37" borderId="19" xfId="58" applyFont="1" applyFill="1" applyBorder="1" applyAlignment="1">
      <alignment horizontal="center" wrapText="1"/>
      <protection/>
    </xf>
    <xf numFmtId="0" fontId="92" fillId="37" borderId="19" xfId="58" applyFont="1" applyFill="1" applyBorder="1" applyAlignment="1">
      <alignment vertical="center"/>
      <protection/>
    </xf>
    <xf numFmtId="0" fontId="92" fillId="37" borderId="19" xfId="58" applyFont="1" applyFill="1" applyBorder="1" applyAlignment="1">
      <alignment horizontal="center" vertical="center"/>
      <protection/>
    </xf>
    <xf numFmtId="204" fontId="95" fillId="37" borderId="19" xfId="58" applyNumberFormat="1" applyFont="1" applyFill="1" applyBorder="1" applyAlignment="1">
      <alignment horizontal="center" vertical="center"/>
      <protection/>
    </xf>
    <xf numFmtId="178" fontId="95" fillId="37" borderId="19" xfId="58" applyNumberFormat="1" applyFont="1" applyFill="1" applyBorder="1" applyAlignment="1">
      <alignment horizontal="center" vertical="center"/>
      <protection/>
    </xf>
    <xf numFmtId="0" fontId="95" fillId="37" borderId="19" xfId="58" applyFont="1" applyFill="1" applyBorder="1" applyAlignment="1">
      <alignment horizontal="center" vertical="center"/>
      <protection/>
    </xf>
    <xf numFmtId="0" fontId="95" fillId="37" borderId="19" xfId="58" applyFont="1" applyFill="1" applyBorder="1" applyAlignment="1">
      <alignment vertical="center"/>
      <protection/>
    </xf>
    <xf numFmtId="204" fontId="94" fillId="37" borderId="19" xfId="58" applyNumberFormat="1" applyFont="1" applyFill="1" applyBorder="1" applyAlignment="1">
      <alignment horizontal="center" vertical="center" wrapText="1"/>
      <protection/>
    </xf>
    <xf numFmtId="204" fontId="96" fillId="37" borderId="19" xfId="58" applyNumberFormat="1" applyFont="1" applyFill="1" applyBorder="1" applyAlignment="1">
      <alignment horizontal="center" vertical="center" wrapText="1"/>
      <protection/>
    </xf>
    <xf numFmtId="0" fontId="6" fillId="0" borderId="19" xfId="58" applyFont="1" applyBorder="1" applyAlignment="1">
      <alignment wrapText="1"/>
      <protection/>
    </xf>
    <xf numFmtId="0" fontId="6" fillId="0" borderId="19" xfId="58" applyFont="1" applyBorder="1" applyAlignment="1">
      <alignment horizontal="center" vertical="center" wrapText="1"/>
      <protection/>
    </xf>
    <xf numFmtId="0" fontId="23" fillId="0" borderId="19" xfId="58" applyFont="1" applyBorder="1" applyAlignment="1">
      <alignment vertical="center"/>
      <protection/>
    </xf>
    <xf numFmtId="0" fontId="97" fillId="0" borderId="19" xfId="0" applyFont="1" applyBorder="1" applyAlignment="1">
      <alignment horizontal="center" vertical="center"/>
    </xf>
    <xf numFmtId="1" fontId="26" fillId="0" borderId="19" xfId="0" applyNumberFormat="1" applyFont="1" applyBorder="1" applyAlignment="1">
      <alignment horizontal="center" vertical="center" wrapText="1"/>
    </xf>
    <xf numFmtId="2" fontId="0" fillId="0" borderId="0" xfId="0" applyNumberFormat="1" applyAlignment="1">
      <alignment/>
    </xf>
    <xf numFmtId="0" fontId="3" fillId="0" borderId="19" xfId="58" applyFont="1" applyBorder="1" applyAlignment="1">
      <alignment horizontal="center"/>
      <protection/>
    </xf>
    <xf numFmtId="0" fontId="5" fillId="0" borderId="19" xfId="58" applyFont="1" applyBorder="1" applyAlignment="1">
      <alignment horizontal="center" vertical="center" wrapText="1"/>
      <protection/>
    </xf>
    <xf numFmtId="0" fontId="92" fillId="0" borderId="19" xfId="58" applyFont="1" applyBorder="1" applyAlignment="1">
      <alignment horizontal="center"/>
      <protection/>
    </xf>
    <xf numFmtId="0" fontId="73" fillId="0" borderId="19" xfId="58" applyBorder="1">
      <alignment/>
      <protection/>
    </xf>
    <xf numFmtId="0" fontId="92" fillId="0" borderId="19" xfId="58" applyFont="1" applyBorder="1">
      <alignment/>
      <protection/>
    </xf>
    <xf numFmtId="0" fontId="92" fillId="0" borderId="19" xfId="58" applyFont="1" applyBorder="1" applyProtection="1">
      <alignment/>
      <protection hidden="1"/>
    </xf>
    <xf numFmtId="0" fontId="73" fillId="0" borderId="19" xfId="58" applyBorder="1" applyProtection="1">
      <alignment/>
      <protection hidden="1"/>
    </xf>
    <xf numFmtId="0" fontId="92" fillId="0" borderId="0" xfId="58" applyFont="1">
      <alignment/>
      <protection/>
    </xf>
    <xf numFmtId="204" fontId="73" fillId="0" borderId="0" xfId="58" applyNumberFormat="1">
      <alignment/>
      <protection/>
    </xf>
    <xf numFmtId="0" fontId="0" fillId="0" borderId="0" xfId="55">
      <alignment/>
      <protection/>
    </xf>
    <xf numFmtId="0" fontId="0" fillId="0" borderId="0" xfId="55" applyAlignment="1">
      <alignment horizontal="center" vertical="center"/>
      <protection/>
    </xf>
    <xf numFmtId="0" fontId="0" fillId="0" borderId="0" xfId="55" applyAlignment="1">
      <alignment vertical="top"/>
      <protection/>
    </xf>
    <xf numFmtId="0" fontId="1" fillId="0" borderId="0" xfId="0" applyFont="1" applyAlignment="1">
      <alignment vertical="center" wrapText="1"/>
    </xf>
    <xf numFmtId="0" fontId="1" fillId="0" borderId="0" xfId="0" applyFont="1" applyAlignment="1">
      <alignment horizontal="right" vertical="center" wrapText="1"/>
    </xf>
    <xf numFmtId="178" fontId="28" fillId="0" borderId="0" xfId="0" applyNumberFormat="1"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6" fillId="0" borderId="31" xfId="0" applyFont="1" applyBorder="1" applyAlignment="1">
      <alignment vertical="center" wrapText="1"/>
    </xf>
    <xf numFmtId="0" fontId="0" fillId="0" borderId="0" xfId="0" applyFont="1" applyAlignment="1">
      <alignment horizontal="left" vertical="top" wrapText="1"/>
    </xf>
    <xf numFmtId="0" fontId="17" fillId="0" borderId="0" xfId="0" applyFont="1" applyAlignment="1">
      <alignment/>
    </xf>
    <xf numFmtId="0" fontId="29" fillId="0" borderId="0" xfId="0" applyFont="1" applyAlignment="1">
      <alignment horizontal="left" vertical="center" wrapText="1"/>
    </xf>
    <xf numFmtId="0" fontId="17" fillId="0" borderId="0" xfId="55" applyFont="1">
      <alignment/>
      <protection/>
    </xf>
    <xf numFmtId="0" fontId="17" fillId="0" borderId="28" xfId="0" applyFont="1" applyBorder="1" applyAlignment="1">
      <alignment horizontal="left" vertical="top" wrapText="1"/>
    </xf>
    <xf numFmtId="0" fontId="17" fillId="0" borderId="0" xfId="55" applyFont="1">
      <alignment/>
      <protection/>
    </xf>
    <xf numFmtId="0" fontId="17" fillId="0" borderId="0" xfId="0" applyFont="1" applyAlignment="1">
      <alignment/>
    </xf>
    <xf numFmtId="0" fontId="17" fillId="0" borderId="0" xfId="55" applyFont="1" applyAlignment="1">
      <alignment horizontal="center" vertical="center"/>
      <protection/>
    </xf>
    <xf numFmtId="0" fontId="17" fillId="0" borderId="0" xfId="55" applyFont="1" applyAlignment="1">
      <alignment horizontal="left" wrapText="1"/>
      <protection/>
    </xf>
    <xf numFmtId="181" fontId="17" fillId="0" borderId="0" xfId="55" applyNumberFormat="1" applyFont="1" applyAlignment="1">
      <alignment horizontal="center" vertical="center"/>
      <protection/>
    </xf>
    <xf numFmtId="0" fontId="17" fillId="0" borderId="0" xfId="55" applyFont="1" applyAlignment="1">
      <alignment horizontal="center" vertical="center" wrapText="1"/>
      <protection/>
    </xf>
    <xf numFmtId="0" fontId="17" fillId="0" borderId="0" xfId="55" applyFont="1" applyAlignment="1">
      <alignment vertical="top" wrapText="1"/>
      <protection/>
    </xf>
    <xf numFmtId="0" fontId="17" fillId="0" borderId="19" xfId="55" applyFont="1" applyBorder="1" applyAlignment="1">
      <alignment vertical="center" wrapText="1"/>
      <protection/>
    </xf>
    <xf numFmtId="0" fontId="17" fillId="0" borderId="0" xfId="55" applyFont="1" applyAlignment="1">
      <alignment vertical="top" wrapText="1"/>
      <protection/>
    </xf>
    <xf numFmtId="0" fontId="31" fillId="0" borderId="0" xfId="55" applyFont="1" applyAlignment="1">
      <alignment vertical="top" wrapText="1"/>
      <protection/>
    </xf>
    <xf numFmtId="0" fontId="31" fillId="0" borderId="0" xfId="55" applyFont="1">
      <alignment/>
      <protection/>
    </xf>
    <xf numFmtId="0" fontId="31" fillId="0" borderId="19" xfId="55" applyFont="1" applyBorder="1" applyAlignment="1">
      <alignment horizontal="center" vertical="center" wrapText="1"/>
      <protection/>
    </xf>
    <xf numFmtId="49" fontId="31" fillId="0" borderId="19" xfId="55" applyNumberFormat="1" applyFont="1" applyBorder="1" applyAlignment="1">
      <alignment horizontal="center" vertical="center" wrapText="1"/>
      <protection/>
    </xf>
    <xf numFmtId="0" fontId="16" fillId="38" borderId="20" xfId="55" applyFont="1" applyFill="1" applyBorder="1" applyAlignment="1">
      <alignment vertical="center"/>
      <protection/>
    </xf>
    <xf numFmtId="0" fontId="16" fillId="38" borderId="27" xfId="55" applyFont="1" applyFill="1" applyBorder="1" applyAlignment="1">
      <alignment vertical="center"/>
      <protection/>
    </xf>
    <xf numFmtId="0" fontId="27" fillId="0" borderId="0" xfId="55" applyFont="1">
      <alignment/>
      <protection/>
    </xf>
    <xf numFmtId="0" fontId="0" fillId="0" borderId="0" xfId="0" applyFont="1" applyAlignment="1">
      <alignment horizontal="center"/>
    </xf>
    <xf numFmtId="2" fontId="0" fillId="0" borderId="0" xfId="0" applyNumberFormat="1" applyFont="1" applyAlignment="1">
      <alignment horizontal="center"/>
    </xf>
    <xf numFmtId="2" fontId="0" fillId="0" borderId="0" xfId="0" applyNumberFormat="1" applyFont="1" applyAlignment="1">
      <alignment/>
    </xf>
    <xf numFmtId="184" fontId="0" fillId="0" borderId="0" xfId="0" applyNumberFormat="1" applyFont="1" applyAlignment="1">
      <alignment/>
    </xf>
    <xf numFmtId="0" fontId="0" fillId="0" borderId="0" xfId="0" applyFont="1" applyAlignment="1">
      <alignment/>
    </xf>
    <xf numFmtId="0" fontId="0" fillId="0" borderId="32" xfId="55" applyFont="1" applyBorder="1" applyAlignment="1">
      <alignment horizontal="center" vertical="center" wrapText="1"/>
      <protection/>
    </xf>
    <xf numFmtId="49" fontId="0" fillId="0" borderId="33" xfId="55" applyNumberFormat="1" applyFont="1" applyBorder="1" applyAlignment="1">
      <alignment horizontal="center" vertical="center" wrapText="1"/>
      <protection/>
    </xf>
    <xf numFmtId="0" fontId="0" fillId="0" borderId="33" xfId="55" applyFont="1" applyBorder="1" applyAlignment="1">
      <alignment horizontal="center" vertical="center" wrapText="1"/>
      <protection/>
    </xf>
    <xf numFmtId="2" fontId="0" fillId="0" borderId="12" xfId="0" applyNumberFormat="1" applyFont="1" applyBorder="1" applyAlignment="1">
      <alignment horizontal="center" vertical="center" wrapText="1"/>
    </xf>
    <xf numFmtId="0" fontId="0" fillId="0" borderId="19" xfId="0" applyFont="1" applyBorder="1" applyAlignment="1" applyProtection="1">
      <alignment horizontal="justify" vertical="top" wrapText="1"/>
      <protection hidden="1"/>
    </xf>
    <xf numFmtId="0" fontId="0" fillId="0" borderId="14" xfId="0" applyFont="1" applyBorder="1" applyAlignment="1" applyProtection="1">
      <alignment horizontal="center" vertical="center"/>
      <protection hidden="1"/>
    </xf>
    <xf numFmtId="0" fontId="0" fillId="0" borderId="19" xfId="0" applyFont="1" applyBorder="1" applyAlignment="1" applyProtection="1">
      <alignment horizontal="center" vertical="center" wrapText="1"/>
      <protection hidden="1"/>
    </xf>
    <xf numFmtId="0" fontId="0" fillId="36" borderId="19" xfId="0" applyFont="1" applyFill="1" applyBorder="1" applyAlignment="1" applyProtection="1">
      <alignment horizontal="justify" vertical="top" wrapText="1"/>
      <protection hidden="1"/>
    </xf>
    <xf numFmtId="0" fontId="1" fillId="0" borderId="14" xfId="0" applyFont="1" applyBorder="1" applyAlignment="1" applyProtection="1">
      <alignment horizontal="center"/>
      <protection hidden="1"/>
    </xf>
    <xf numFmtId="0" fontId="36" fillId="0" borderId="14" xfId="0" applyFont="1" applyBorder="1" applyAlignment="1" applyProtection="1">
      <alignment horizontal="justify" vertical="top" wrapText="1"/>
      <protection hidden="1"/>
    </xf>
    <xf numFmtId="0" fontId="36" fillId="0" borderId="19" xfId="0" applyFont="1" applyBorder="1" applyAlignment="1" applyProtection="1">
      <alignment horizontal="justify" vertical="top" wrapText="1"/>
      <protection hidden="1"/>
    </xf>
    <xf numFmtId="0" fontId="0" fillId="0" borderId="19" xfId="0" applyFont="1" applyBorder="1" applyAlignment="1" applyProtection="1">
      <alignment horizontal="center" vertical="center"/>
      <protection hidden="1"/>
    </xf>
    <xf numFmtId="0" fontId="36" fillId="0" borderId="19" xfId="0" applyFont="1" applyBorder="1" applyAlignment="1" applyProtection="1">
      <alignment horizontal="left" vertical="top" wrapText="1"/>
      <protection hidden="1"/>
    </xf>
    <xf numFmtId="0" fontId="1" fillId="0" borderId="19" xfId="0" applyFont="1" applyBorder="1" applyAlignment="1" applyProtection="1">
      <alignment horizontal="center" vertical="top"/>
      <protection hidden="1"/>
    </xf>
    <xf numFmtId="0" fontId="0" fillId="0" borderId="14" xfId="0" applyFont="1" applyBorder="1" applyAlignment="1" applyProtection="1">
      <alignment horizontal="justify" vertical="top" wrapText="1"/>
      <protection hidden="1"/>
    </xf>
    <xf numFmtId="0" fontId="8" fillId="0" borderId="0" xfId="0" applyFont="1" applyAlignment="1">
      <alignment/>
    </xf>
    <xf numFmtId="0" fontId="8" fillId="0" borderId="0" xfId="0" applyFont="1" applyAlignment="1">
      <alignment horizontal="left" indent="6"/>
    </xf>
    <xf numFmtId="0" fontId="1" fillId="0" borderId="28" xfId="0" applyFont="1" applyBorder="1" applyAlignment="1">
      <alignment horizontal="left" vertical="center" wrapText="1"/>
    </xf>
    <xf numFmtId="0" fontId="1" fillId="0" borderId="28" xfId="0" applyFont="1" applyBorder="1" applyAlignment="1">
      <alignment vertical="center" wrapText="1"/>
    </xf>
    <xf numFmtId="0" fontId="0" fillId="0" borderId="34" xfId="55" applyFont="1" applyBorder="1" applyAlignment="1">
      <alignment horizontal="center" vertical="center" wrapText="1"/>
      <protection/>
    </xf>
    <xf numFmtId="0" fontId="0" fillId="0" borderId="22" xfId="0" applyFont="1" applyBorder="1" applyAlignment="1">
      <alignment horizontal="center" vertical="center" wrapText="1"/>
    </xf>
    <xf numFmtId="0" fontId="1" fillId="39" borderId="25" xfId="0" applyFont="1" applyFill="1" applyBorder="1" applyAlignment="1" applyProtection="1">
      <alignment horizontal="center" vertical="top"/>
      <protection hidden="1"/>
    </xf>
    <xf numFmtId="0" fontId="0" fillId="0" borderId="19" xfId="0" applyFont="1" applyBorder="1" applyAlignment="1" applyProtection="1">
      <alignment horizontal="justify" vertical="center" wrapText="1"/>
      <protection hidden="1"/>
    </xf>
    <xf numFmtId="0" fontId="0" fillId="0" borderId="11"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0" fontId="3" fillId="0" borderId="30" xfId="0" applyFont="1" applyBorder="1" applyAlignment="1">
      <alignment/>
    </xf>
    <xf numFmtId="4" fontId="1" fillId="40" borderId="35" xfId="0" applyNumberFormat="1" applyFont="1" applyFill="1" applyBorder="1" applyAlignment="1" applyProtection="1">
      <alignment horizontal="right" vertical="center"/>
      <protection hidden="1"/>
    </xf>
    <xf numFmtId="0" fontId="0" fillId="0" borderId="11" xfId="0" applyFont="1" applyBorder="1" applyAlignment="1">
      <alignment horizontal="center" wrapText="1"/>
    </xf>
    <xf numFmtId="0" fontId="0" fillId="0" borderId="14" xfId="0" applyFont="1" applyBorder="1" applyAlignment="1">
      <alignment horizontal="center" wrapText="1"/>
    </xf>
    <xf numFmtId="0" fontId="0"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25" fillId="0" borderId="19" xfId="58" applyFont="1" applyFill="1" applyBorder="1" applyAlignment="1">
      <alignment vertical="center" wrapText="1"/>
      <protection/>
    </xf>
    <xf numFmtId="178" fontId="0" fillId="0" borderId="0" xfId="0" applyNumberFormat="1" applyBorder="1" applyAlignment="1">
      <alignment horizontal="center"/>
    </xf>
    <xf numFmtId="2" fontId="0" fillId="0" borderId="0" xfId="0" applyNumberFormat="1" applyFill="1" applyBorder="1" applyAlignment="1">
      <alignment horizontal="center"/>
    </xf>
    <xf numFmtId="176" fontId="2" fillId="0" borderId="0" xfId="0" applyNumberFormat="1" applyFont="1" applyBorder="1" applyAlignment="1">
      <alignment horizontal="center"/>
    </xf>
    <xf numFmtId="0" fontId="2" fillId="0" borderId="0" xfId="0" applyFont="1" applyBorder="1" applyAlignment="1">
      <alignment horizontal="center" wrapText="1"/>
    </xf>
    <xf numFmtId="178" fontId="2" fillId="0" borderId="0" xfId="0" applyNumberFormat="1" applyFont="1" applyFill="1" applyBorder="1" applyAlignment="1">
      <alignment horizontal="center"/>
    </xf>
    <xf numFmtId="0" fontId="2" fillId="0" borderId="0" xfId="55" applyFont="1">
      <alignment/>
      <protection/>
    </xf>
    <xf numFmtId="0" fontId="2" fillId="0" borderId="0" xfId="55" applyFont="1">
      <alignment/>
      <protection/>
    </xf>
    <xf numFmtId="0" fontId="2" fillId="0" borderId="0" xfId="55" applyFont="1" applyAlignment="1">
      <alignment horizontal="center"/>
      <protection/>
    </xf>
    <xf numFmtId="0" fontId="2" fillId="35" borderId="15" xfId="55" applyFont="1" applyFill="1" applyBorder="1" applyAlignment="1">
      <alignment wrapText="1"/>
      <protection/>
    </xf>
    <xf numFmtId="0" fontId="11" fillId="35" borderId="16" xfId="55" applyFont="1" applyFill="1" applyBorder="1" applyAlignment="1">
      <alignment wrapText="1"/>
      <protection/>
    </xf>
    <xf numFmtId="0" fontId="3" fillId="0" borderId="20" xfId="55" applyFont="1" applyBorder="1" applyAlignment="1">
      <alignment horizontal="center"/>
      <protection/>
    </xf>
    <xf numFmtId="0" fontId="6" fillId="0" borderId="20" xfId="55" applyFont="1" applyBorder="1" applyAlignment="1">
      <alignment wrapText="1"/>
      <protection/>
    </xf>
    <xf numFmtId="0" fontId="18" fillId="0" borderId="0" xfId="55" applyFont="1">
      <alignment/>
      <protection/>
    </xf>
    <xf numFmtId="0" fontId="40" fillId="0" borderId="0" xfId="55" applyFont="1">
      <alignment/>
      <protection/>
    </xf>
    <xf numFmtId="0" fontId="0" fillId="0" borderId="0" xfId="55" applyAlignment="1">
      <alignment horizontal="center"/>
      <protection/>
    </xf>
    <xf numFmtId="0" fontId="92" fillId="36" borderId="19" xfId="0" applyFont="1" applyFill="1" applyBorder="1" applyAlignment="1">
      <alignment horizontal="center"/>
    </xf>
    <xf numFmtId="178" fontId="92" fillId="36" borderId="19" xfId="0" applyNumberFormat="1" applyFont="1" applyFill="1" applyBorder="1" applyAlignment="1">
      <alignment horizontal="center"/>
    </xf>
    <xf numFmtId="2" fontId="92" fillId="36" borderId="19" xfId="0" applyNumberFormat="1" applyFont="1" applyFill="1" applyBorder="1" applyAlignment="1">
      <alignment horizontal="center"/>
    </xf>
    <xf numFmtId="0" fontId="41" fillId="0" borderId="0" xfId="0" applyFont="1" applyAlignment="1">
      <alignment/>
    </xf>
    <xf numFmtId="0" fontId="91" fillId="0" borderId="0" xfId="0" applyFont="1" applyAlignment="1">
      <alignment horizontal="center" vertical="center"/>
    </xf>
    <xf numFmtId="0" fontId="42" fillId="0" borderId="19" xfId="0" applyFont="1" applyBorder="1" applyAlignment="1" quotePrefix="1">
      <alignment horizontal="center" vertical="top" wrapText="1"/>
    </xf>
    <xf numFmtId="49" fontId="42" fillId="0" borderId="19" xfId="0" applyNumberFormat="1" applyFont="1" applyBorder="1" applyAlignment="1">
      <alignment horizontal="center" vertical="top" wrapText="1"/>
    </xf>
    <xf numFmtId="1" fontId="42" fillId="0" borderId="19" xfId="0" applyNumberFormat="1" applyFont="1" applyBorder="1" applyAlignment="1" quotePrefix="1">
      <alignment horizontal="center" vertical="top" wrapText="1"/>
    </xf>
    <xf numFmtId="0" fontId="42" fillId="0" borderId="0" xfId="0" applyFont="1" applyAlignment="1">
      <alignment vertical="top" wrapText="1"/>
    </xf>
    <xf numFmtId="0" fontId="1" fillId="0" borderId="14" xfId="0" applyFont="1" applyBorder="1" applyAlignment="1">
      <alignment horizontal="center"/>
    </xf>
    <xf numFmtId="0" fontId="3" fillId="0" borderId="14" xfId="0" applyFont="1" applyBorder="1" applyAlignment="1">
      <alignment horizontal="center" wrapText="1"/>
    </xf>
    <xf numFmtId="0" fontId="3" fillId="0" borderId="19" xfId="0" applyFont="1" applyBorder="1" applyAlignment="1">
      <alignment/>
    </xf>
    <xf numFmtId="0" fontId="3" fillId="36" borderId="19" xfId="0" applyFont="1" applyFill="1" applyBorder="1" applyAlignment="1">
      <alignment horizontal="center"/>
    </xf>
    <xf numFmtId="0" fontId="3" fillId="0" borderId="19" xfId="0" applyFont="1" applyBorder="1" applyAlignment="1">
      <alignment horizontal="center" wrapText="1"/>
    </xf>
    <xf numFmtId="0" fontId="3" fillId="0" borderId="19" xfId="0" applyFont="1" applyBorder="1" applyAlignment="1">
      <alignment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194" fontId="3" fillId="0" borderId="0" xfId="0" applyNumberFormat="1" applyFont="1" applyAlignment="1">
      <alignment/>
    </xf>
    <xf numFmtId="0" fontId="2" fillId="0" borderId="15" xfId="0" applyFont="1" applyBorder="1" applyAlignment="1">
      <alignment wrapText="1"/>
    </xf>
    <xf numFmtId="0" fontId="3" fillId="0" borderId="31" xfId="0" applyFont="1" applyBorder="1" applyAlignment="1">
      <alignment horizontal="center" vertical="center" wrapText="1"/>
    </xf>
    <xf numFmtId="0" fontId="16" fillId="38" borderId="27" xfId="55" applyFont="1" applyFill="1" applyBorder="1" applyAlignment="1">
      <alignment horizontal="center" vertical="center"/>
      <protection/>
    </xf>
    <xf numFmtId="0" fontId="3" fillId="0" borderId="0" xfId="0" applyFont="1" applyFill="1" applyBorder="1" applyAlignment="1">
      <alignment/>
    </xf>
    <xf numFmtId="0" fontId="16" fillId="0" borderId="0" xfId="0" applyFont="1" applyFill="1" applyBorder="1" applyAlignment="1">
      <alignment vertical="center" wrapText="1"/>
    </xf>
    <xf numFmtId="0" fontId="1" fillId="0" borderId="0" xfId="0" applyFont="1" applyFill="1" applyBorder="1" applyAlignment="1">
      <alignment vertical="center" wrapText="1"/>
    </xf>
    <xf numFmtId="0" fontId="3" fillId="0" borderId="0" xfId="55" applyFont="1" applyFill="1" applyBorder="1">
      <alignment/>
      <protection/>
    </xf>
    <xf numFmtId="0" fontId="91" fillId="0" borderId="0" xfId="55" applyFont="1" applyFill="1" applyBorder="1" applyAlignment="1">
      <alignment vertical="center"/>
      <protection/>
    </xf>
    <xf numFmtId="0" fontId="2" fillId="0" borderId="0" xfId="0" applyFont="1" applyAlignment="1">
      <alignment/>
    </xf>
    <xf numFmtId="0" fontId="3" fillId="0" borderId="0" xfId="55" applyFont="1" applyAlignment="1">
      <alignment/>
      <protection/>
    </xf>
    <xf numFmtId="0" fontId="91" fillId="0" borderId="0" xfId="55" applyFont="1" applyFill="1" applyBorder="1" applyAlignment="1">
      <alignment/>
      <protection/>
    </xf>
    <xf numFmtId="0" fontId="3" fillId="0" borderId="0" xfId="55" applyFont="1" applyFill="1" applyBorder="1" applyAlignment="1">
      <alignment/>
      <protection/>
    </xf>
    <xf numFmtId="0" fontId="2" fillId="0" borderId="0" xfId="0" applyFont="1" applyFill="1" applyBorder="1" applyAlignment="1">
      <alignment/>
    </xf>
    <xf numFmtId="0" fontId="0" fillId="0" borderId="0" xfId="55" applyAlignment="1">
      <alignment/>
      <protection/>
    </xf>
    <xf numFmtId="0" fontId="2" fillId="0" borderId="0" xfId="0" applyFont="1" applyAlignment="1">
      <alignment/>
    </xf>
    <xf numFmtId="0" fontId="2" fillId="36" borderId="0" xfId="0" applyFont="1" applyFill="1" applyAlignment="1">
      <alignment/>
    </xf>
    <xf numFmtId="0" fontId="2" fillId="0" borderId="0" xfId="55" applyFont="1" applyAlignment="1">
      <alignment/>
      <protection/>
    </xf>
    <xf numFmtId="196" fontId="2" fillId="0" borderId="0" xfId="0" applyNumberFormat="1" applyFont="1" applyAlignment="1">
      <alignment/>
    </xf>
    <xf numFmtId="0" fontId="3" fillId="0" borderId="0" xfId="0" applyFont="1" applyAlignment="1">
      <alignment/>
    </xf>
    <xf numFmtId="178" fontId="16" fillId="0" borderId="22" xfId="0" applyNumberFormat="1" applyFont="1" applyBorder="1" applyAlignment="1" applyProtection="1">
      <alignment horizontal="center" vertical="center"/>
      <protection hidden="1"/>
    </xf>
    <xf numFmtId="0" fontId="0" fillId="0" borderId="12" xfId="0" applyFont="1" applyBorder="1" applyAlignment="1" applyProtection="1">
      <alignment horizontal="center" vertical="center"/>
      <protection hidden="1"/>
    </xf>
    <xf numFmtId="2" fontId="0" fillId="0" borderId="12" xfId="0" applyNumberFormat="1" applyFont="1" applyBorder="1" applyAlignment="1" applyProtection="1">
      <alignment horizontal="center" vertical="center"/>
      <protection hidden="1"/>
    </xf>
    <xf numFmtId="0" fontId="2" fillId="0" borderId="15" xfId="0" applyFont="1" applyFill="1" applyBorder="1" applyAlignment="1">
      <alignment wrapText="1"/>
    </xf>
    <xf numFmtId="0" fontId="2" fillId="0" borderId="0" xfId="0" applyFont="1" applyFill="1" applyAlignment="1">
      <alignment/>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0" xfId="55" applyFont="1" applyFill="1" applyAlignment="1">
      <alignment horizontal="center" vertical="top"/>
      <protection/>
    </xf>
    <xf numFmtId="0" fontId="38" fillId="0" borderId="0" xfId="55" applyFont="1" applyFill="1" applyAlignment="1">
      <alignment wrapText="1"/>
      <protection/>
    </xf>
    <xf numFmtId="0" fontId="0" fillId="0" borderId="0" xfId="55" applyFill="1">
      <alignment/>
      <protection/>
    </xf>
    <xf numFmtId="0" fontId="0" fillId="0" borderId="0" xfId="55" applyFill="1" applyAlignment="1">
      <alignment horizontal="center"/>
      <protection/>
    </xf>
    <xf numFmtId="0" fontId="0" fillId="0" borderId="11" xfId="55" applyFill="1" applyBorder="1" applyAlignment="1">
      <alignment horizontal="center" vertical="center" wrapText="1"/>
      <protection/>
    </xf>
    <xf numFmtId="0" fontId="0" fillId="0" borderId="14" xfId="55" applyFill="1" applyBorder="1" applyAlignment="1">
      <alignment horizontal="center" vertical="center" wrapText="1"/>
      <protection/>
    </xf>
    <xf numFmtId="0" fontId="2" fillId="0" borderId="0" xfId="0" applyFont="1" applyFill="1" applyAlignment="1">
      <alignment horizontal="center"/>
    </xf>
    <xf numFmtId="0" fontId="11" fillId="0" borderId="0" xfId="0" applyFont="1" applyFill="1" applyAlignment="1">
      <alignment wrapText="1"/>
    </xf>
    <xf numFmtId="0" fontId="2" fillId="0" borderId="0" xfId="0" applyFont="1" applyFill="1" applyAlignment="1">
      <alignment horizontal="center" vertical="center" wrapText="1"/>
    </xf>
    <xf numFmtId="0" fontId="2" fillId="0" borderId="0" xfId="0" applyFont="1" applyFill="1" applyAlignment="1">
      <alignment horizontal="center"/>
    </xf>
    <xf numFmtId="0" fontId="11" fillId="0" borderId="16" xfId="55" applyFont="1" applyFill="1" applyBorder="1" applyAlignment="1">
      <alignment wrapText="1"/>
      <protection/>
    </xf>
    <xf numFmtId="0" fontId="2" fillId="0" borderId="15" xfId="55" applyFont="1" applyFill="1" applyBorder="1" applyAlignment="1">
      <alignment wrapText="1"/>
      <protection/>
    </xf>
    <xf numFmtId="0" fontId="2" fillId="0" borderId="10" xfId="0" applyFont="1" applyFill="1" applyBorder="1" applyAlignment="1">
      <alignment horizontal="left" wrapText="1"/>
    </xf>
    <xf numFmtId="0" fontId="2" fillId="0" borderId="13" xfId="0" applyFont="1" applyFill="1" applyBorder="1" applyAlignment="1">
      <alignment wrapText="1"/>
    </xf>
    <xf numFmtId="0" fontId="11" fillId="0" borderId="14" xfId="0" applyFont="1" applyFill="1" applyBorder="1" applyAlignment="1">
      <alignment horizontal="center" vertical="center" wrapText="1"/>
    </xf>
    <xf numFmtId="0" fontId="2" fillId="0" borderId="15" xfId="0" applyFont="1" applyFill="1" applyBorder="1" applyAlignment="1">
      <alignment vertical="top" wrapText="1"/>
    </xf>
    <xf numFmtId="0" fontId="0" fillId="0" borderId="0" xfId="0" applyFill="1" applyAlignment="1">
      <alignment/>
    </xf>
    <xf numFmtId="0" fontId="0"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2" fillId="0" borderId="0" xfId="0" applyFont="1" applyFill="1" applyAlignment="1">
      <alignment/>
    </xf>
    <xf numFmtId="0" fontId="0" fillId="0" borderId="14" xfId="0" applyFont="1" applyFill="1" applyBorder="1" applyAlignment="1">
      <alignment horizontal="center" vertical="center" wrapText="1"/>
    </xf>
    <xf numFmtId="0" fontId="2" fillId="0" borderId="11" xfId="55" applyFont="1" applyFill="1" applyBorder="1" applyAlignment="1">
      <alignment vertical="center" wrapText="1"/>
      <protection/>
    </xf>
    <xf numFmtId="0" fontId="5" fillId="0" borderId="14" xfId="55" applyFont="1" applyFill="1" applyBorder="1" applyAlignment="1">
      <alignment vertical="center" wrapText="1"/>
      <protection/>
    </xf>
    <xf numFmtId="0" fontId="5" fillId="0" borderId="0" xfId="55" applyFont="1" applyFill="1" applyAlignment="1">
      <alignment horizontal="center" vertical="center" wrapText="1"/>
      <protection/>
    </xf>
    <xf numFmtId="0" fontId="0" fillId="0" borderId="0" xfId="55" applyFont="1" applyAlignment="1">
      <alignment vertical="top" wrapText="1"/>
      <protection/>
    </xf>
    <xf numFmtId="0" fontId="1" fillId="41" borderId="27" xfId="55" applyFont="1" applyFill="1" applyBorder="1" applyAlignment="1">
      <alignment horizontal="center" vertical="center"/>
      <protection/>
    </xf>
    <xf numFmtId="0" fontId="1" fillId="0" borderId="0" xfId="55" applyFont="1" applyAlignment="1">
      <alignment vertical="center"/>
      <protection/>
    </xf>
    <xf numFmtId="0" fontId="0" fillId="0" borderId="0" xfId="55" applyAlignment="1">
      <alignment horizontal="center" vertical="center" wrapText="1"/>
      <protection/>
    </xf>
    <xf numFmtId="0" fontId="0" fillId="0" borderId="0" xfId="55" applyAlignment="1">
      <alignment vertical="top" wrapText="1"/>
      <protection/>
    </xf>
    <xf numFmtId="181" fontId="0" fillId="0" borderId="0" xfId="55" applyNumberFormat="1" applyAlignment="1">
      <alignment horizontal="center" vertical="center"/>
      <protection/>
    </xf>
    <xf numFmtId="181" fontId="16" fillId="0" borderId="0" xfId="55" applyNumberFormat="1" applyFont="1" applyAlignment="1">
      <alignment horizontal="right" vertical="center" wrapText="1"/>
      <protection/>
    </xf>
    <xf numFmtId="0" fontId="0" fillId="0" borderId="0" xfId="55" applyFont="1">
      <alignment/>
      <protection/>
    </xf>
    <xf numFmtId="213" fontId="3" fillId="0" borderId="36" xfId="0" applyNumberFormat="1" applyFont="1" applyBorder="1" applyAlignment="1">
      <alignment/>
    </xf>
    <xf numFmtId="182" fontId="16" fillId="0" borderId="0" xfId="55" applyNumberFormat="1" applyFont="1">
      <alignment/>
      <protection/>
    </xf>
    <xf numFmtId="0" fontId="17" fillId="0" borderId="37" xfId="55" applyFont="1" applyBorder="1" applyAlignment="1">
      <alignment vertical="center" wrapText="1"/>
      <protection/>
    </xf>
    <xf numFmtId="0" fontId="17" fillId="0" borderId="38" xfId="55" applyFont="1" applyBorder="1" applyAlignment="1">
      <alignment vertical="center" wrapText="1"/>
      <protection/>
    </xf>
    <xf numFmtId="0" fontId="30" fillId="0" borderId="38" xfId="55" applyFont="1" applyBorder="1" applyAlignment="1">
      <alignment vertical="center" wrapText="1"/>
      <protection/>
    </xf>
    <xf numFmtId="0" fontId="98" fillId="0" borderId="19" xfId="0" applyFont="1" applyBorder="1" applyAlignment="1">
      <alignment vertical="center" wrapText="1"/>
    </xf>
    <xf numFmtId="0" fontId="17" fillId="0" borderId="19" xfId="55" applyFont="1" applyFill="1" applyBorder="1" applyAlignment="1">
      <alignment vertical="center" wrapText="1"/>
      <protection/>
    </xf>
    <xf numFmtId="0" fontId="17" fillId="36" borderId="19" xfId="55" applyFont="1" applyFill="1" applyBorder="1" applyAlignment="1">
      <alignment vertical="center" wrapText="1"/>
      <protection/>
    </xf>
    <xf numFmtId="0" fontId="0" fillId="0" borderId="19" xfId="0" applyFont="1" applyFill="1" applyBorder="1" applyAlignment="1" applyProtection="1">
      <alignment horizontal="justify" vertical="top" wrapText="1"/>
      <protection hidden="1"/>
    </xf>
    <xf numFmtId="0" fontId="36" fillId="0" borderId="19" xfId="0" applyFont="1" applyFill="1" applyBorder="1" applyAlignment="1" applyProtection="1">
      <alignment horizontal="justify" vertical="top" wrapText="1"/>
      <protection hidden="1"/>
    </xf>
    <xf numFmtId="0" fontId="0" fillId="0" borderId="19" xfId="0" applyFont="1" applyFill="1" applyBorder="1" applyAlignment="1" applyProtection="1">
      <alignment horizontal="center" vertical="center"/>
      <protection hidden="1"/>
    </xf>
    <xf numFmtId="0" fontId="3" fillId="0" borderId="0" xfId="0" applyFont="1" applyFill="1" applyAlignment="1">
      <alignment/>
    </xf>
    <xf numFmtId="0" fontId="36" fillId="0" borderId="14" xfId="0" applyFont="1" applyFill="1" applyBorder="1" applyAlignment="1" applyProtection="1">
      <alignment horizontal="justify" vertical="top" wrapText="1"/>
      <protection hidden="1"/>
    </xf>
    <xf numFmtId="0" fontId="0" fillId="0" borderId="11"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wrapText="1"/>
      <protection hidden="1"/>
    </xf>
    <xf numFmtId="0" fontId="0" fillId="0" borderId="11" xfId="0" applyFont="1" applyBorder="1" applyAlignment="1" applyProtection="1">
      <alignment horizontal="center" vertical="top" wrapText="1"/>
      <protection hidden="1"/>
    </xf>
    <xf numFmtId="2" fontId="0" fillId="0" borderId="0" xfId="0" applyNumberFormat="1" applyFont="1" applyBorder="1" applyAlignment="1" applyProtection="1">
      <alignment horizontal="center" vertical="center"/>
      <protection hidden="1"/>
    </xf>
    <xf numFmtId="0" fontId="0" fillId="0" borderId="19" xfId="55" applyFont="1" applyBorder="1" applyAlignment="1" applyProtection="1">
      <alignment horizontal="justify" vertical="top" wrapText="1"/>
      <protection hidden="1"/>
    </xf>
    <xf numFmtId="0" fontId="0" fillId="0" borderId="11" xfId="55" applyFont="1" applyBorder="1" applyAlignment="1" applyProtection="1">
      <alignment horizontal="center" vertical="center" wrapText="1"/>
      <protection hidden="1"/>
    </xf>
    <xf numFmtId="0" fontId="0" fillId="0" borderId="14" xfId="55" applyFont="1" applyBorder="1" applyAlignment="1" applyProtection="1">
      <alignment horizontal="center" vertical="center" wrapText="1"/>
      <protection hidden="1"/>
    </xf>
    <xf numFmtId="0" fontId="0" fillId="36" borderId="19" xfId="0" applyFont="1" applyFill="1" applyBorder="1" applyAlignment="1" applyProtection="1">
      <alignment horizontal="justify" vertical="top" wrapText="1"/>
      <protection hidden="1"/>
    </xf>
    <xf numFmtId="0" fontId="6" fillId="0" borderId="39" xfId="0" applyFont="1" applyBorder="1" applyAlignment="1">
      <alignment vertical="center" wrapText="1"/>
    </xf>
    <xf numFmtId="0" fontId="2" fillId="0" borderId="40" xfId="0" applyFont="1" applyBorder="1" applyAlignment="1">
      <alignment wrapText="1"/>
    </xf>
    <xf numFmtId="214" fontId="2" fillId="0" borderId="0" xfId="0" applyNumberFormat="1" applyFont="1" applyAlignment="1">
      <alignment/>
    </xf>
    <xf numFmtId="214" fontId="2" fillId="0" borderId="0" xfId="0" applyNumberFormat="1" applyFont="1" applyAlignment="1">
      <alignment/>
    </xf>
    <xf numFmtId="214" fontId="2" fillId="0" borderId="30" xfId="0" applyNumberFormat="1" applyFont="1" applyFill="1" applyBorder="1" applyAlignment="1">
      <alignment/>
    </xf>
    <xf numFmtId="214" fontId="2" fillId="19" borderId="40" xfId="0" applyNumberFormat="1" applyFont="1" applyFill="1" applyBorder="1" applyAlignment="1">
      <alignment/>
    </xf>
    <xf numFmtId="214" fontId="2" fillId="0" borderId="19" xfId="0" applyNumberFormat="1" applyFont="1" applyBorder="1" applyAlignment="1">
      <alignment/>
    </xf>
    <xf numFmtId="214" fontId="2" fillId="34" borderId="19" xfId="0" applyNumberFormat="1" applyFont="1" applyFill="1" applyBorder="1" applyAlignment="1">
      <alignment/>
    </xf>
    <xf numFmtId="214" fontId="2" fillId="34" borderId="41" xfId="0" applyNumberFormat="1" applyFont="1" applyFill="1" applyBorder="1" applyAlignment="1">
      <alignment/>
    </xf>
    <xf numFmtId="214" fontId="2" fillId="34" borderId="42" xfId="0" applyNumberFormat="1" applyFont="1" applyFill="1" applyBorder="1" applyAlignment="1">
      <alignment/>
    </xf>
    <xf numFmtId="214" fontId="9" fillId="42" borderId="40" xfId="0" applyNumberFormat="1" applyFont="1" applyFill="1" applyBorder="1" applyAlignment="1">
      <alignment horizontal="right"/>
    </xf>
    <xf numFmtId="0" fontId="32" fillId="0" borderId="0" xfId="0" applyFont="1" applyBorder="1" applyAlignment="1">
      <alignment horizontal="left" vertical="center" wrapText="1"/>
    </xf>
    <xf numFmtId="196" fontId="9" fillId="0" borderId="0" xfId="0" applyNumberFormat="1" applyFont="1" applyBorder="1" applyAlignment="1">
      <alignment horizontal="right"/>
    </xf>
    <xf numFmtId="214" fontId="3" fillId="0" borderId="0" xfId="55" applyNumberFormat="1" applyFont="1" applyAlignment="1">
      <alignment horizontal="center"/>
      <protection/>
    </xf>
    <xf numFmtId="0" fontId="2" fillId="0" borderId="43" xfId="0" applyFont="1" applyBorder="1" applyAlignment="1">
      <alignment wrapText="1"/>
    </xf>
    <xf numFmtId="0" fontId="0" fillId="0" borderId="12" xfId="0" applyFont="1" applyBorder="1" applyAlignment="1">
      <alignment horizontal="center" wrapText="1"/>
    </xf>
    <xf numFmtId="214" fontId="17" fillId="0" borderId="0" xfId="55" applyNumberFormat="1" applyFont="1">
      <alignment/>
      <protection/>
    </xf>
    <xf numFmtId="214" fontId="17" fillId="0" borderId="14" xfId="0" applyNumberFormat="1" applyFont="1" applyBorder="1" applyAlignment="1">
      <alignment horizontal="right" vertical="center"/>
    </xf>
    <xf numFmtId="214" fontId="1" fillId="40" borderId="11" xfId="0" applyNumberFormat="1" applyFont="1" applyFill="1" applyBorder="1" applyAlignment="1" applyProtection="1">
      <alignment horizontal="right" vertical="center"/>
      <protection hidden="1"/>
    </xf>
    <xf numFmtId="214" fontId="16" fillId="0" borderId="0" xfId="0" applyNumberFormat="1" applyFont="1" applyBorder="1" applyAlignment="1" applyProtection="1">
      <alignment vertical="center"/>
      <protection hidden="1"/>
    </xf>
    <xf numFmtId="214" fontId="16" fillId="0" borderId="40" xfId="0" applyNumberFormat="1" applyFont="1" applyBorder="1" applyAlignment="1" applyProtection="1">
      <alignment vertical="center"/>
      <protection hidden="1"/>
    </xf>
    <xf numFmtId="214" fontId="1" fillId="40" borderId="40" xfId="0" applyNumberFormat="1" applyFont="1" applyFill="1" applyBorder="1" applyAlignment="1" applyProtection="1">
      <alignment horizontal="right" vertical="center"/>
      <protection hidden="1"/>
    </xf>
    <xf numFmtId="214" fontId="1" fillId="40" borderId="44" xfId="0" applyNumberFormat="1" applyFont="1" applyFill="1" applyBorder="1" applyAlignment="1" applyProtection="1">
      <alignment horizontal="right" vertical="center"/>
      <protection hidden="1"/>
    </xf>
    <xf numFmtId="0" fontId="0" fillId="0" borderId="45" xfId="55" applyBorder="1" applyAlignment="1">
      <alignment vertical="center" wrapText="1"/>
      <protection/>
    </xf>
    <xf numFmtId="0" fontId="0" fillId="0" borderId="46" xfId="55" applyBorder="1" applyAlignment="1">
      <alignment vertical="center" wrapText="1"/>
      <protection/>
    </xf>
    <xf numFmtId="214" fontId="73" fillId="0" borderId="0" xfId="58" applyNumberFormat="1">
      <alignment/>
      <protection/>
    </xf>
    <xf numFmtId="214" fontId="2" fillId="0" borderId="42" xfId="0" applyNumberFormat="1" applyFont="1" applyFill="1" applyBorder="1" applyAlignment="1">
      <alignment/>
    </xf>
    <xf numFmtId="0" fontId="1" fillId="41" borderId="47" xfId="0" applyFont="1" applyFill="1" applyBorder="1" applyAlignment="1">
      <alignment horizontal="center" vertical="center" wrapText="1"/>
    </xf>
    <xf numFmtId="0" fontId="4" fillId="41" borderId="13" xfId="0" applyFont="1" applyFill="1" applyBorder="1" applyAlignment="1">
      <alignment horizontal="center" vertical="center"/>
    </xf>
    <xf numFmtId="0" fontId="4" fillId="41" borderId="13" xfId="0" applyFont="1" applyFill="1" applyBorder="1" applyAlignment="1">
      <alignment horizontal="center" vertical="center" wrapText="1"/>
    </xf>
    <xf numFmtId="0" fontId="3" fillId="41" borderId="27" xfId="0" applyFont="1" applyFill="1" applyBorder="1" applyAlignment="1">
      <alignment/>
    </xf>
    <xf numFmtId="0" fontId="1" fillId="41" borderId="10" xfId="0" applyFont="1" applyFill="1" applyBorder="1" applyAlignment="1">
      <alignment horizontal="center" vertical="center" wrapText="1"/>
    </xf>
    <xf numFmtId="0" fontId="3" fillId="41" borderId="47" xfId="0" applyFont="1" applyFill="1" applyBorder="1" applyAlignment="1">
      <alignment/>
    </xf>
    <xf numFmtId="0" fontId="9" fillId="41" borderId="48" xfId="55" applyFont="1" applyFill="1" applyBorder="1" applyAlignment="1">
      <alignment horizontal="center" vertical="center" wrapText="1"/>
      <protection/>
    </xf>
    <xf numFmtId="0" fontId="7" fillId="41" borderId="49" xfId="55" applyFont="1" applyFill="1" applyBorder="1" applyAlignment="1">
      <alignment horizontal="center" vertical="center" wrapText="1"/>
      <protection/>
    </xf>
    <xf numFmtId="0" fontId="9" fillId="41" borderId="48" xfId="0" applyFont="1" applyFill="1" applyBorder="1" applyAlignment="1">
      <alignment horizontal="center" vertical="center" wrapText="1"/>
    </xf>
    <xf numFmtId="0" fontId="7" fillId="41" borderId="49" xfId="0" applyFont="1" applyFill="1" applyBorder="1" applyAlignment="1">
      <alignment horizontal="center" vertical="center" wrapText="1"/>
    </xf>
    <xf numFmtId="0" fontId="2" fillId="37" borderId="50" xfId="0" applyFont="1" applyFill="1" applyBorder="1" applyAlignment="1">
      <alignment/>
    </xf>
    <xf numFmtId="0" fontId="9" fillId="37" borderId="50" xfId="0" applyFont="1" applyFill="1" applyBorder="1" applyAlignment="1">
      <alignment horizontal="center"/>
    </xf>
    <xf numFmtId="0" fontId="9" fillId="43" borderId="50" xfId="0" applyFont="1" applyFill="1" applyBorder="1" applyAlignment="1">
      <alignment horizontal="center"/>
    </xf>
    <xf numFmtId="0" fontId="9" fillId="43" borderId="50" xfId="55" applyFont="1" applyFill="1" applyBorder="1" applyAlignment="1">
      <alignment horizontal="center"/>
      <protection/>
    </xf>
    <xf numFmtId="0" fontId="32" fillId="43" borderId="19" xfId="55" applyFont="1" applyFill="1" applyBorder="1" applyAlignment="1">
      <alignment horizontal="center" vertical="center"/>
      <protection/>
    </xf>
    <xf numFmtId="0" fontId="1" fillId="43" borderId="19" xfId="0" applyFont="1" applyFill="1" applyBorder="1" applyAlignment="1" applyProtection="1">
      <alignment horizontal="center" vertical="top"/>
      <protection hidden="1"/>
    </xf>
    <xf numFmtId="217" fontId="92" fillId="0" borderId="19" xfId="58" applyNumberFormat="1" applyFont="1" applyBorder="1" applyAlignment="1">
      <alignment horizontal="center" vertical="center"/>
      <protection/>
    </xf>
    <xf numFmtId="217" fontId="94" fillId="0" borderId="19" xfId="58" applyNumberFormat="1" applyFont="1" applyBorder="1" applyAlignment="1">
      <alignment horizontal="center" vertical="center" wrapText="1"/>
      <protection/>
    </xf>
    <xf numFmtId="0" fontId="99" fillId="41" borderId="19" xfId="57" applyFont="1" applyFill="1" applyBorder="1" applyAlignment="1">
      <alignment horizontal="center" vertical="center" wrapText="1"/>
      <protection/>
    </xf>
    <xf numFmtId="204" fontId="99" fillId="41" borderId="19" xfId="57" applyNumberFormat="1" applyFont="1" applyFill="1" applyBorder="1" applyAlignment="1">
      <alignment horizontal="center" vertical="center" wrapText="1"/>
      <protection/>
    </xf>
    <xf numFmtId="0" fontId="88" fillId="41" borderId="19" xfId="55" applyFont="1" applyFill="1" applyBorder="1" applyAlignment="1">
      <alignment horizontal="center" vertical="center" wrapText="1"/>
      <protection/>
    </xf>
    <xf numFmtId="204" fontId="88" fillId="41" borderId="19" xfId="55" applyNumberFormat="1" applyFont="1" applyFill="1" applyBorder="1" applyAlignment="1">
      <alignment horizontal="center" vertical="center" wrapText="1"/>
      <protection/>
    </xf>
    <xf numFmtId="2" fontId="0" fillId="0" borderId="12" xfId="0" applyNumberFormat="1" applyBorder="1" applyAlignment="1">
      <alignment horizontal="center"/>
    </xf>
    <xf numFmtId="2" fontId="0" fillId="0" borderId="0" xfId="0" applyNumberFormat="1" applyAlignment="1">
      <alignment horizontal="center"/>
    </xf>
    <xf numFmtId="2" fontId="2" fillId="0" borderId="0" xfId="0" applyNumberFormat="1" applyFont="1" applyAlignment="1">
      <alignment/>
    </xf>
    <xf numFmtId="2" fontId="1" fillId="0" borderId="0" xfId="0" applyNumberFormat="1" applyFont="1" applyBorder="1" applyAlignment="1">
      <alignment wrapText="1"/>
    </xf>
    <xf numFmtId="2" fontId="4" fillId="0" borderId="0" xfId="0" applyNumberFormat="1" applyFont="1" applyFill="1" applyBorder="1" applyAlignment="1">
      <alignment horizontal="center" vertical="center" wrapText="1"/>
    </xf>
    <xf numFmtId="2" fontId="3" fillId="0" borderId="0" xfId="0" applyNumberFormat="1" applyFont="1" applyAlignment="1">
      <alignment/>
    </xf>
    <xf numFmtId="2" fontId="16" fillId="0" borderId="0" xfId="0" applyNumberFormat="1" applyFont="1" applyFill="1" applyBorder="1" applyAlignment="1">
      <alignment vertical="center" wrapText="1"/>
    </xf>
    <xf numFmtId="2" fontId="9" fillId="0" borderId="0" xfId="0" applyNumberFormat="1" applyFont="1" applyAlignment="1">
      <alignment horizontal="right"/>
    </xf>
    <xf numFmtId="2" fontId="9" fillId="0" borderId="20" xfId="0" applyNumberFormat="1" applyFont="1" applyBorder="1" applyAlignment="1">
      <alignment horizontal="right"/>
    </xf>
    <xf numFmtId="2" fontId="9" fillId="0" borderId="0" xfId="0" applyNumberFormat="1" applyFont="1" applyAlignment="1">
      <alignment horizontal="center"/>
    </xf>
    <xf numFmtId="2" fontId="16" fillId="0" borderId="0" xfId="55" applyNumberFormat="1" applyFont="1" applyAlignment="1">
      <alignment horizontal="center"/>
      <protection/>
    </xf>
    <xf numFmtId="2" fontId="2" fillId="0" borderId="0" xfId="0" applyNumberFormat="1" applyFont="1" applyFill="1" applyAlignment="1">
      <alignment horizontal="center"/>
    </xf>
    <xf numFmtId="2" fontId="2" fillId="0" borderId="12" xfId="0" applyNumberFormat="1" applyFont="1" applyBorder="1" applyAlignment="1">
      <alignment horizontal="center"/>
    </xf>
    <xf numFmtId="2" fontId="2" fillId="36" borderId="0" xfId="0" applyNumberFormat="1" applyFont="1" applyFill="1" applyAlignment="1">
      <alignment/>
    </xf>
    <xf numFmtId="2" fontId="2" fillId="0" borderId="0" xfId="0" applyNumberFormat="1" applyFont="1" applyAlignment="1">
      <alignment horizontal="center"/>
    </xf>
    <xf numFmtId="2" fontId="2" fillId="36" borderId="0" xfId="0" applyNumberFormat="1" applyFont="1" applyFill="1" applyAlignment="1">
      <alignment horizontal="center"/>
    </xf>
    <xf numFmtId="2" fontId="9" fillId="36" borderId="0" xfId="0" applyNumberFormat="1" applyFont="1" applyFill="1" applyBorder="1" applyAlignment="1">
      <alignment horizontal="left"/>
    </xf>
    <xf numFmtId="2" fontId="2" fillId="36" borderId="0" xfId="0" applyNumberFormat="1" applyFont="1" applyFill="1" applyBorder="1" applyAlignment="1">
      <alignment horizontal="center"/>
    </xf>
    <xf numFmtId="2" fontId="2" fillId="0" borderId="0" xfId="55" applyNumberFormat="1" applyFont="1">
      <alignment/>
      <protection/>
    </xf>
    <xf numFmtId="2" fontId="0" fillId="0" borderId="0" xfId="55" applyNumberFormat="1" applyAlignment="1">
      <alignment horizontal="center"/>
      <protection/>
    </xf>
    <xf numFmtId="2" fontId="0" fillId="0" borderId="0" xfId="55" applyNumberFormat="1">
      <alignment/>
      <protection/>
    </xf>
    <xf numFmtId="2" fontId="32" fillId="0" borderId="0" xfId="0" applyNumberFormat="1" applyFont="1" applyBorder="1" applyAlignment="1">
      <alignment horizontal="left" vertical="center" wrapText="1"/>
    </xf>
    <xf numFmtId="0" fontId="92" fillId="0" borderId="19" xfId="0" applyFont="1" applyBorder="1" applyAlignment="1">
      <alignment horizontal="center" vertical="center" wrapText="1"/>
    </xf>
    <xf numFmtId="2" fontId="92" fillId="0" borderId="19" xfId="0" applyNumberFormat="1" applyFont="1" applyBorder="1" applyAlignment="1">
      <alignment horizontal="center" vertical="center" wrapText="1"/>
    </xf>
    <xf numFmtId="0" fontId="1" fillId="19" borderId="50" xfId="0" applyFont="1" applyFill="1" applyBorder="1" applyAlignment="1">
      <alignment horizontal="right"/>
    </xf>
    <xf numFmtId="0" fontId="1" fillId="19" borderId="51" xfId="0" applyFont="1" applyFill="1" applyBorder="1" applyAlignment="1">
      <alignment horizontal="right"/>
    </xf>
    <xf numFmtId="0" fontId="1" fillId="19" borderId="52" xfId="0" applyFont="1" applyFill="1" applyBorder="1" applyAlignment="1">
      <alignment horizontal="right"/>
    </xf>
    <xf numFmtId="0" fontId="9" fillId="43" borderId="50" xfId="0" applyFont="1" applyFill="1" applyBorder="1" applyAlignment="1">
      <alignment horizontal="center"/>
    </xf>
    <xf numFmtId="0" fontId="9" fillId="43" borderId="51" xfId="0" applyFont="1" applyFill="1" applyBorder="1" applyAlignment="1">
      <alignment horizontal="center"/>
    </xf>
    <xf numFmtId="0" fontId="9" fillId="43" borderId="52" xfId="0" applyFont="1" applyFill="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2" fontId="2" fillId="0" borderId="11" xfId="0" applyNumberFormat="1" applyFont="1" applyBorder="1" applyAlignment="1">
      <alignment horizontal="center"/>
    </xf>
    <xf numFmtId="2" fontId="2" fillId="0" borderId="14" xfId="0" applyNumberFormat="1" applyFont="1" applyBorder="1" applyAlignment="1">
      <alignment horizontal="center"/>
    </xf>
    <xf numFmtId="0" fontId="2" fillId="0" borderId="12" xfId="0" applyFont="1" applyBorder="1" applyAlignment="1">
      <alignment horizontal="center"/>
    </xf>
    <xf numFmtId="214" fontId="3" fillId="34" borderId="11" xfId="55" applyNumberFormat="1" applyFont="1" applyFill="1" applyBorder="1" applyAlignment="1">
      <alignment horizontal="center"/>
      <protection/>
    </xf>
    <xf numFmtId="214" fontId="3" fillId="34" borderId="14" xfId="55" applyNumberFormat="1" applyFont="1" applyFill="1" applyBorder="1" applyAlignment="1">
      <alignment horizontal="center"/>
      <protection/>
    </xf>
    <xf numFmtId="214" fontId="2" fillId="34" borderId="11" xfId="0" applyNumberFormat="1" applyFont="1" applyFill="1" applyBorder="1" applyAlignment="1">
      <alignment horizontal="center"/>
    </xf>
    <xf numFmtId="214" fontId="2" fillId="34" borderId="14" xfId="0" applyNumberFormat="1" applyFont="1" applyFill="1" applyBorder="1" applyAlignment="1">
      <alignment horizontal="center"/>
    </xf>
    <xf numFmtId="0" fontId="2" fillId="0" borderId="53" xfId="0" applyFont="1" applyFill="1" applyBorder="1" applyAlignment="1">
      <alignment horizontal="center"/>
    </xf>
    <xf numFmtId="0" fontId="2" fillId="0" borderId="54" xfId="0" applyFont="1" applyFill="1" applyBorder="1" applyAlignment="1">
      <alignment horizontal="center"/>
    </xf>
    <xf numFmtId="2" fontId="0" fillId="0" borderId="11" xfId="0" applyNumberFormat="1" applyBorder="1" applyAlignment="1">
      <alignment horizontal="center"/>
    </xf>
    <xf numFmtId="2" fontId="0" fillId="0" borderId="14" xfId="0" applyNumberFormat="1" applyBorder="1" applyAlignment="1">
      <alignment horizontal="center"/>
    </xf>
    <xf numFmtId="214" fontId="2" fillId="0" borderId="11" xfId="0" applyNumberFormat="1" applyFont="1" applyBorder="1" applyAlignment="1">
      <alignment horizontal="center"/>
    </xf>
    <xf numFmtId="214" fontId="2" fillId="0" borderId="14" xfId="0" applyNumberFormat="1" applyFont="1" applyBorder="1" applyAlignment="1">
      <alignment horizontal="center"/>
    </xf>
    <xf numFmtId="0" fontId="2" fillId="0" borderId="32" xfId="0" applyFont="1" applyFill="1" applyBorder="1" applyAlignment="1">
      <alignment horizontal="center"/>
    </xf>
    <xf numFmtId="2" fontId="2" fillId="0" borderId="53" xfId="0" applyNumberFormat="1" applyFont="1" applyBorder="1" applyAlignment="1">
      <alignment horizontal="center"/>
    </xf>
    <xf numFmtId="2" fontId="2" fillId="0" borderId="54" xfId="0" applyNumberFormat="1" applyFont="1" applyBorder="1" applyAlignment="1">
      <alignment horizontal="center"/>
    </xf>
    <xf numFmtId="0" fontId="9" fillId="0" borderId="19" xfId="0" applyFont="1" applyBorder="1" applyAlignment="1">
      <alignment vertical="center"/>
    </xf>
    <xf numFmtId="0" fontId="9" fillId="43" borderId="50" xfId="55" applyFont="1" applyFill="1" applyBorder="1" applyAlignment="1">
      <alignment horizontal="center"/>
      <protection/>
    </xf>
    <xf numFmtId="0" fontId="9" fillId="43" borderId="51" xfId="55" applyFont="1" applyFill="1" applyBorder="1" applyAlignment="1">
      <alignment horizontal="center"/>
      <protection/>
    </xf>
    <xf numFmtId="0" fontId="9" fillId="43" borderId="52" xfId="55" applyFont="1" applyFill="1" applyBorder="1" applyAlignment="1">
      <alignment horizontal="center"/>
      <protection/>
    </xf>
    <xf numFmtId="0" fontId="9" fillId="0" borderId="50" xfId="0" applyFont="1" applyBorder="1" applyAlignment="1">
      <alignment horizontal="center" wrapText="1"/>
    </xf>
    <xf numFmtId="0" fontId="9" fillId="0" borderId="51" xfId="0" applyFont="1" applyBorder="1" applyAlignment="1">
      <alignment horizontal="center" wrapText="1"/>
    </xf>
    <xf numFmtId="0" fontId="9" fillId="0" borderId="52" xfId="0" applyFont="1" applyBorder="1" applyAlignment="1">
      <alignment horizontal="center" wrapText="1"/>
    </xf>
    <xf numFmtId="0" fontId="9" fillId="0" borderId="50" xfId="0" applyFont="1" applyBorder="1" applyAlignment="1">
      <alignment horizontal="left" wrapText="1"/>
    </xf>
    <xf numFmtId="0" fontId="9" fillId="0" borderId="51" xfId="0" applyFont="1" applyBorder="1" applyAlignment="1">
      <alignment horizontal="left" wrapText="1"/>
    </xf>
    <xf numFmtId="0" fontId="9" fillId="0" borderId="52" xfId="0" applyFont="1" applyBorder="1" applyAlignment="1">
      <alignment horizontal="left" wrapText="1"/>
    </xf>
    <xf numFmtId="0" fontId="2" fillId="0" borderId="50" xfId="0" applyFont="1" applyBorder="1" applyAlignment="1">
      <alignment horizontal="left" wrapText="1"/>
    </xf>
    <xf numFmtId="0" fontId="2" fillId="0" borderId="51" xfId="0" applyFont="1" applyBorder="1" applyAlignment="1">
      <alignment horizontal="left" wrapText="1"/>
    </xf>
    <xf numFmtId="2" fontId="0" fillId="0" borderId="11" xfId="55" applyNumberFormat="1" applyBorder="1" applyAlignment="1">
      <alignment horizontal="center"/>
      <protection/>
    </xf>
    <xf numFmtId="2" fontId="0" fillId="0" borderId="14" xfId="55" applyNumberFormat="1" applyBorder="1" applyAlignment="1">
      <alignment horizontal="center"/>
      <protection/>
    </xf>
    <xf numFmtId="0" fontId="9" fillId="43" borderId="50" xfId="0" applyFont="1" applyFill="1" applyBorder="1" applyAlignment="1">
      <alignment horizontal="center"/>
    </xf>
    <xf numFmtId="0" fontId="9" fillId="43" borderId="51" xfId="0" applyFont="1" applyFill="1" applyBorder="1" applyAlignment="1">
      <alignment horizontal="center"/>
    </xf>
    <xf numFmtId="0" fontId="9" fillId="43" borderId="52" xfId="0" applyFont="1" applyFill="1" applyBorder="1" applyAlignment="1">
      <alignment horizontal="center"/>
    </xf>
    <xf numFmtId="0" fontId="2" fillId="0" borderId="53" xfId="55" applyFont="1" applyBorder="1" applyAlignment="1">
      <alignment horizontal="center"/>
      <protection/>
    </xf>
    <xf numFmtId="0" fontId="2" fillId="0" borderId="54" xfId="55" applyFont="1" applyBorder="1" applyAlignment="1">
      <alignment horizontal="center"/>
      <protection/>
    </xf>
    <xf numFmtId="2" fontId="2" fillId="0" borderId="11" xfId="55" applyNumberFormat="1" applyFont="1" applyBorder="1" applyAlignment="1">
      <alignment horizontal="center"/>
      <protection/>
    </xf>
    <xf numFmtId="2" fontId="2" fillId="0" borderId="14" xfId="55" applyNumberFormat="1" applyFont="1" applyBorder="1" applyAlignment="1">
      <alignment horizontal="center"/>
      <protection/>
    </xf>
    <xf numFmtId="0" fontId="32" fillId="0" borderId="50" xfId="0" applyFont="1" applyBorder="1" applyAlignment="1">
      <alignment horizontal="left" vertical="center" wrapText="1"/>
    </xf>
    <xf numFmtId="0" fontId="32" fillId="0" borderId="51" xfId="0" applyFont="1" applyBorder="1" applyAlignment="1">
      <alignment horizontal="left" vertical="center" wrapText="1"/>
    </xf>
    <xf numFmtId="0" fontId="32" fillId="0" borderId="52" xfId="0" applyFont="1" applyBorder="1" applyAlignment="1">
      <alignment horizontal="left" vertical="center" wrapText="1"/>
    </xf>
    <xf numFmtId="0" fontId="2" fillId="36" borderId="12" xfId="0" applyFont="1" applyFill="1" applyBorder="1" applyAlignment="1">
      <alignment horizontal="center"/>
    </xf>
    <xf numFmtId="0" fontId="2" fillId="0" borderId="12" xfId="0" applyFont="1" applyFill="1" applyBorder="1" applyAlignment="1">
      <alignment horizontal="center"/>
    </xf>
    <xf numFmtId="0" fontId="1" fillId="41" borderId="27" xfId="0" applyFont="1" applyFill="1" applyBorder="1" applyAlignment="1">
      <alignment horizontal="center" vertical="center" wrapText="1"/>
    </xf>
    <xf numFmtId="0" fontId="1" fillId="41" borderId="20" xfId="0" applyFont="1" applyFill="1" applyBorder="1" applyAlignment="1">
      <alignment horizontal="center" vertical="center" wrapText="1"/>
    </xf>
    <xf numFmtId="0" fontId="1" fillId="41" borderId="10" xfId="0" applyFont="1" applyFill="1" applyBorder="1" applyAlignment="1">
      <alignment horizontal="center" vertical="center" wrapText="1"/>
    </xf>
    <xf numFmtId="0" fontId="1" fillId="41" borderId="47" xfId="0" applyFont="1" applyFill="1" applyBorder="1" applyAlignment="1">
      <alignment horizontal="center" vertical="center" wrapText="1"/>
    </xf>
    <xf numFmtId="0" fontId="1" fillId="41" borderId="30" xfId="0" applyFont="1" applyFill="1" applyBorder="1" applyAlignment="1">
      <alignment horizontal="center" vertical="center" wrapText="1"/>
    </xf>
    <xf numFmtId="0" fontId="1" fillId="41" borderId="13" xfId="0" applyFont="1" applyFill="1" applyBorder="1" applyAlignment="1">
      <alignment horizontal="center" vertical="center" wrapText="1"/>
    </xf>
    <xf numFmtId="0" fontId="4" fillId="41" borderId="27" xfId="0" applyFont="1" applyFill="1" applyBorder="1" applyAlignment="1">
      <alignment horizontal="center" vertical="center" wrapText="1"/>
    </xf>
    <xf numFmtId="0" fontId="4" fillId="41" borderId="20" xfId="0" applyFont="1" applyFill="1" applyBorder="1" applyAlignment="1">
      <alignment horizontal="center" vertical="center" wrapText="1"/>
    </xf>
    <xf numFmtId="0" fontId="4" fillId="41" borderId="10" xfId="0" applyFont="1" applyFill="1" applyBorder="1" applyAlignment="1">
      <alignment horizontal="center" vertical="center" wrapText="1"/>
    </xf>
    <xf numFmtId="0" fontId="4" fillId="41" borderId="47" xfId="0" applyFont="1" applyFill="1" applyBorder="1" applyAlignment="1">
      <alignment horizontal="center" vertical="center" wrapText="1"/>
    </xf>
    <xf numFmtId="0" fontId="4" fillId="41" borderId="30" xfId="0" applyFont="1" applyFill="1" applyBorder="1" applyAlignment="1">
      <alignment horizontal="center" vertical="center" wrapText="1"/>
    </xf>
    <xf numFmtId="0" fontId="4" fillId="41" borderId="13" xfId="0" applyFont="1" applyFill="1" applyBorder="1" applyAlignment="1">
      <alignment horizontal="center" vertical="center" wrapText="1"/>
    </xf>
    <xf numFmtId="2" fontId="16" fillId="41" borderId="48" xfId="0" applyNumberFormat="1" applyFont="1" applyFill="1" applyBorder="1" applyAlignment="1">
      <alignment horizontal="center" vertical="center" wrapText="1"/>
    </xf>
    <xf numFmtId="2" fontId="16" fillId="41" borderId="49" xfId="0" applyNumberFormat="1" applyFont="1" applyFill="1" applyBorder="1" applyAlignment="1">
      <alignment horizontal="center" vertical="center" wrapText="1"/>
    </xf>
    <xf numFmtId="0" fontId="16" fillId="41" borderId="48" xfId="0" applyFont="1" applyFill="1" applyBorder="1" applyAlignment="1">
      <alignment horizontal="center" vertical="center" wrapText="1"/>
    </xf>
    <xf numFmtId="0" fontId="16" fillId="41" borderId="49" xfId="0" applyFont="1" applyFill="1" applyBorder="1" applyAlignment="1">
      <alignment horizontal="center" vertical="center" wrapText="1"/>
    </xf>
    <xf numFmtId="0" fontId="9" fillId="37" borderId="50" xfId="0" applyFont="1" applyFill="1" applyBorder="1" applyAlignment="1">
      <alignment horizontal="center" wrapText="1"/>
    </xf>
    <xf numFmtId="0" fontId="9" fillId="37" borderId="51" xfId="0" applyFont="1" applyFill="1" applyBorder="1" applyAlignment="1">
      <alignment horizontal="center" wrapText="1"/>
    </xf>
    <xf numFmtId="0" fontId="9" fillId="37" borderId="52" xfId="0" applyFont="1" applyFill="1" applyBorder="1" applyAlignment="1">
      <alignment horizontal="center" wrapText="1"/>
    </xf>
    <xf numFmtId="0" fontId="0" fillId="0" borderId="12" xfId="55" applyFill="1" applyBorder="1" applyAlignment="1">
      <alignment horizontal="center"/>
      <protection/>
    </xf>
    <xf numFmtId="0" fontId="2" fillId="0" borderId="30" xfId="0" applyFont="1" applyBorder="1" applyAlignment="1">
      <alignment horizontal="left" wrapText="1"/>
    </xf>
    <xf numFmtId="2" fontId="2" fillId="36" borderId="11" xfId="0" applyNumberFormat="1" applyFont="1" applyFill="1" applyBorder="1" applyAlignment="1">
      <alignment horizontal="center"/>
    </xf>
    <xf numFmtId="2" fontId="2" fillId="36" borderId="14" xfId="0" applyNumberFormat="1" applyFont="1" applyFill="1" applyBorder="1" applyAlignment="1">
      <alignment horizontal="center"/>
    </xf>
    <xf numFmtId="0" fontId="3" fillId="0" borderId="0" xfId="0" applyFont="1" applyAlignment="1">
      <alignment horizontal="left" wrapText="1"/>
    </xf>
    <xf numFmtId="0" fontId="6" fillId="0" borderId="0" xfId="0" applyFont="1" applyBorder="1" applyAlignment="1">
      <alignment horizontal="center" vertical="top" wrapText="1"/>
    </xf>
    <xf numFmtId="176" fontId="2" fillId="0" borderId="53" xfId="0" applyNumberFormat="1" applyFont="1" applyBorder="1" applyAlignment="1">
      <alignment horizontal="center"/>
    </xf>
    <xf numFmtId="176" fontId="2" fillId="0" borderId="54" xfId="0" applyNumberFormat="1" applyFont="1" applyBorder="1" applyAlignment="1">
      <alignment horizontal="center"/>
    </xf>
    <xf numFmtId="2" fontId="2" fillId="0" borderId="11" xfId="0" applyNumberFormat="1" applyFont="1" applyBorder="1" applyAlignment="1">
      <alignment horizontal="center" vertical="center"/>
    </xf>
    <xf numFmtId="2" fontId="2" fillId="0" borderId="14" xfId="0" applyNumberFormat="1" applyFont="1" applyBorder="1" applyAlignment="1">
      <alignment horizontal="center" vertical="center"/>
    </xf>
    <xf numFmtId="0" fontId="2" fillId="0" borderId="1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1" fillId="41" borderId="10" xfId="0" applyFont="1" applyFill="1" applyBorder="1" applyAlignment="1">
      <alignment horizontal="center" vertical="center"/>
    </xf>
    <xf numFmtId="0" fontId="1" fillId="41" borderId="13" xfId="0" applyFont="1" applyFill="1" applyBorder="1" applyAlignment="1">
      <alignment horizontal="center" vertical="center"/>
    </xf>
    <xf numFmtId="214" fontId="2" fillId="0" borderId="11" xfId="0" applyNumberFormat="1" applyFont="1" applyFill="1" applyBorder="1" applyAlignment="1">
      <alignment horizontal="center"/>
    </xf>
    <xf numFmtId="214" fontId="2" fillId="0" borderId="14" xfId="0" applyNumberFormat="1"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53" xfId="55" applyFont="1" applyFill="1" applyBorder="1" applyAlignment="1">
      <alignment horizontal="center"/>
      <protection/>
    </xf>
    <xf numFmtId="0" fontId="3" fillId="0" borderId="54" xfId="55" applyFont="1" applyFill="1" applyBorder="1" applyAlignment="1">
      <alignment horizontal="center"/>
      <protection/>
    </xf>
    <xf numFmtId="0" fontId="9" fillId="44" borderId="50" xfId="0" applyFont="1" applyFill="1" applyBorder="1" applyAlignment="1">
      <alignment horizontal="right" wrapText="1"/>
    </xf>
    <xf numFmtId="0" fontId="9" fillId="44" borderId="51" xfId="0" applyFont="1" applyFill="1" applyBorder="1" applyAlignment="1">
      <alignment horizontal="right"/>
    </xf>
    <xf numFmtId="0" fontId="2" fillId="37" borderId="51" xfId="0" applyFont="1" applyFill="1" applyBorder="1" applyAlignment="1">
      <alignment horizontal="center"/>
    </xf>
    <xf numFmtId="0" fontId="2" fillId="37" borderId="52" xfId="0" applyFont="1" applyFill="1" applyBorder="1" applyAlignment="1">
      <alignment horizontal="center"/>
    </xf>
    <xf numFmtId="0" fontId="15" fillId="0" borderId="0" xfId="0" applyFont="1" applyBorder="1" applyAlignment="1">
      <alignment horizontal="center" vertical="center" wrapText="1"/>
    </xf>
    <xf numFmtId="0" fontId="1" fillId="0" borderId="47" xfId="55" applyFont="1" applyBorder="1" applyAlignment="1">
      <alignment horizontal="center" vertical="center" wrapText="1"/>
      <protection/>
    </xf>
    <xf numFmtId="0" fontId="1" fillId="0" borderId="30" xfId="55" applyFont="1" applyBorder="1" applyAlignment="1">
      <alignment horizontal="center" vertical="center" wrapText="1"/>
      <protection/>
    </xf>
    <xf numFmtId="181" fontId="31" fillId="0" borderId="45" xfId="55" applyNumberFormat="1" applyFont="1" applyBorder="1" applyAlignment="1">
      <alignment horizontal="center" vertical="center"/>
      <protection/>
    </xf>
    <xf numFmtId="181" fontId="31" fillId="0" borderId="46" xfId="55" applyNumberFormat="1" applyFont="1" applyBorder="1" applyAlignment="1">
      <alignment horizontal="center" vertical="center"/>
      <protection/>
    </xf>
    <xf numFmtId="181" fontId="31" fillId="0" borderId="11" xfId="55" applyNumberFormat="1" applyFont="1" applyBorder="1" applyAlignment="1" applyProtection="1">
      <alignment horizontal="center" vertical="center"/>
      <protection hidden="1"/>
    </xf>
    <xf numFmtId="181" fontId="31" fillId="0" borderId="14" xfId="55" applyNumberFormat="1" applyFont="1" applyBorder="1" applyAlignment="1" applyProtection="1">
      <alignment horizontal="center" vertical="center"/>
      <protection hidden="1"/>
    </xf>
    <xf numFmtId="214" fontId="31" fillId="0" borderId="11" xfId="0" applyNumberFormat="1" applyFont="1" applyBorder="1" applyAlignment="1">
      <alignment horizontal="center" vertical="center"/>
    </xf>
    <xf numFmtId="214" fontId="31" fillId="0" borderId="14" xfId="0" applyNumberFormat="1" applyFont="1" applyBorder="1" applyAlignment="1">
      <alignment horizontal="center" vertical="center"/>
    </xf>
    <xf numFmtId="214" fontId="31" fillId="0" borderId="45" xfId="55" applyNumberFormat="1" applyFont="1" applyBorder="1" applyAlignment="1">
      <alignment horizontal="center" vertical="center"/>
      <protection/>
    </xf>
    <xf numFmtId="214" fontId="31" fillId="0" borderId="46" xfId="55" applyNumberFormat="1" applyFont="1" applyBorder="1" applyAlignment="1">
      <alignment horizontal="center" vertical="center"/>
      <protection/>
    </xf>
    <xf numFmtId="214" fontId="31" fillId="0" borderId="15" xfId="55" applyNumberFormat="1" applyFont="1" applyBorder="1" applyAlignment="1">
      <alignment horizontal="center" vertical="center" wrapText="1"/>
      <protection/>
    </xf>
    <xf numFmtId="214" fontId="31" fillId="0" borderId="16" xfId="55" applyNumberFormat="1" applyFont="1" applyBorder="1" applyAlignment="1">
      <alignment horizontal="center" vertical="center" wrapText="1"/>
      <protection/>
    </xf>
    <xf numFmtId="0" fontId="16" fillId="0" borderId="0" xfId="55" applyFont="1">
      <alignment/>
      <protection/>
    </xf>
    <xf numFmtId="0" fontId="3" fillId="0" borderId="0" xfId="0" applyFont="1" applyAlignment="1">
      <alignment horizontal="center" vertical="center" wrapText="1"/>
    </xf>
    <xf numFmtId="0" fontId="17" fillId="0" borderId="11" xfId="55" applyFont="1" applyBorder="1" applyAlignment="1">
      <alignment horizontal="center" vertical="center" wrapText="1"/>
      <protection/>
    </xf>
    <xf numFmtId="0" fontId="17" fillId="0" borderId="14" xfId="55" applyFont="1" applyBorder="1" applyAlignment="1">
      <alignment horizontal="center" vertical="center" wrapText="1"/>
      <protection/>
    </xf>
    <xf numFmtId="0" fontId="17" fillId="0" borderId="19" xfId="55" applyFont="1" applyBorder="1" applyAlignment="1">
      <alignment horizontal="center" vertical="center" wrapText="1"/>
      <protection/>
    </xf>
    <xf numFmtId="181" fontId="17" fillId="0" borderId="19" xfId="55" applyNumberFormat="1" applyFont="1" applyBorder="1" applyAlignment="1">
      <alignment horizontal="center" vertical="center"/>
      <protection/>
    </xf>
    <xf numFmtId="181" fontId="17" fillId="0" borderId="11" xfId="55" applyNumberFormat="1" applyFont="1" applyBorder="1" applyAlignment="1">
      <alignment horizontal="center" vertical="center"/>
      <protection/>
    </xf>
    <xf numFmtId="181" fontId="17" fillId="0" borderId="14" xfId="55" applyNumberFormat="1" applyFont="1" applyBorder="1" applyAlignment="1">
      <alignment horizontal="center" vertical="center"/>
      <protection/>
    </xf>
    <xf numFmtId="181" fontId="17" fillId="0" borderId="11" xfId="55" applyNumberFormat="1" applyFont="1" applyBorder="1" applyAlignment="1" applyProtection="1">
      <alignment horizontal="center" vertical="center"/>
      <protection hidden="1"/>
    </xf>
    <xf numFmtId="181" fontId="17" fillId="0" borderId="14" xfId="55" applyNumberFormat="1" applyFont="1" applyBorder="1" applyAlignment="1" applyProtection="1">
      <alignment horizontal="center" vertical="center"/>
      <protection hidden="1"/>
    </xf>
    <xf numFmtId="214" fontId="17" fillId="0" borderId="19" xfId="55" applyNumberFormat="1" applyFont="1" applyBorder="1" applyAlignment="1">
      <alignment horizontal="center" vertical="center"/>
      <protection/>
    </xf>
    <xf numFmtId="214" fontId="17" fillId="0" borderId="19" xfId="0" applyNumberFormat="1" applyFont="1" applyFill="1" applyBorder="1" applyAlignment="1">
      <alignment horizontal="center" vertical="center"/>
    </xf>
    <xf numFmtId="214" fontId="17" fillId="36" borderId="11" xfId="0" applyNumberFormat="1" applyFont="1" applyFill="1" applyBorder="1" applyAlignment="1">
      <alignment horizontal="center" vertical="center"/>
    </xf>
    <xf numFmtId="214" fontId="17" fillId="36" borderId="14" xfId="0" applyNumberFormat="1" applyFont="1" applyFill="1" applyBorder="1" applyAlignment="1">
      <alignment horizontal="center" vertical="center"/>
    </xf>
    <xf numFmtId="214" fontId="17" fillId="0" borderId="11" xfId="0" applyNumberFormat="1" applyFont="1" applyBorder="1" applyAlignment="1">
      <alignment horizontal="center" vertical="center"/>
    </xf>
    <xf numFmtId="214" fontId="17" fillId="0" borderId="14" xfId="0" applyNumberFormat="1" applyFont="1" applyBorder="1" applyAlignment="1">
      <alignment horizontal="center" vertical="center"/>
    </xf>
    <xf numFmtId="0" fontId="0" fillId="45" borderId="55" xfId="0" applyFill="1" applyBorder="1" applyAlignment="1" applyProtection="1">
      <alignment horizontal="center"/>
      <protection hidden="1"/>
    </xf>
    <xf numFmtId="0" fontId="0" fillId="45" borderId="56" xfId="0" applyFill="1" applyBorder="1" applyAlignment="1" applyProtection="1">
      <alignment horizontal="center"/>
      <protection hidden="1"/>
    </xf>
    <xf numFmtId="0" fontId="32" fillId="43" borderId="57" xfId="55" applyFont="1" applyFill="1" applyBorder="1" applyAlignment="1">
      <alignment horizontal="center" vertical="center"/>
      <protection/>
    </xf>
    <xf numFmtId="0" fontId="32" fillId="43" borderId="58" xfId="55" applyFont="1" applyFill="1" applyBorder="1" applyAlignment="1">
      <alignment horizontal="center" vertical="center"/>
      <protection/>
    </xf>
    <xf numFmtId="0" fontId="32" fillId="43" borderId="59" xfId="55" applyFont="1" applyFill="1" applyBorder="1" applyAlignment="1">
      <alignment horizontal="center" vertical="center"/>
      <protection/>
    </xf>
    <xf numFmtId="0" fontId="17" fillId="0" borderId="19" xfId="55" applyFont="1" applyFill="1" applyBorder="1" applyAlignment="1">
      <alignment horizontal="center" vertical="center" wrapText="1"/>
      <protection/>
    </xf>
    <xf numFmtId="181" fontId="17" fillId="0" borderId="19" xfId="55" applyNumberFormat="1" applyFont="1" applyFill="1" applyBorder="1" applyAlignment="1">
      <alignment horizontal="center" vertical="center"/>
      <protection/>
    </xf>
    <xf numFmtId="181" fontId="17" fillId="0" borderId="19" xfId="55" applyNumberFormat="1" applyFont="1" applyBorder="1" applyAlignment="1" applyProtection="1">
      <alignment horizontal="center" vertical="center"/>
      <protection hidden="1"/>
    </xf>
    <xf numFmtId="214" fontId="17" fillId="0" borderId="19" xfId="55" applyNumberFormat="1" applyFont="1" applyFill="1" applyBorder="1" applyAlignment="1">
      <alignment horizontal="center" vertical="center"/>
      <protection/>
    </xf>
    <xf numFmtId="214" fontId="0" fillId="0" borderId="11" xfId="0" applyNumberFormat="1" applyBorder="1" applyAlignment="1">
      <alignment horizontal="center" vertical="center"/>
    </xf>
    <xf numFmtId="214" fontId="0" fillId="0" borderId="14" xfId="0" applyNumberFormat="1" applyBorder="1" applyAlignment="1">
      <alignment horizontal="center" vertical="center"/>
    </xf>
    <xf numFmtId="214" fontId="16" fillId="0" borderId="11" xfId="0" applyNumberFormat="1" applyFont="1" applyBorder="1" applyAlignment="1" applyProtection="1">
      <alignment horizontal="center" vertical="center"/>
      <protection hidden="1"/>
    </xf>
    <xf numFmtId="214" fontId="16" fillId="0" borderId="14" xfId="0" applyNumberFormat="1"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4" fontId="0" fillId="0" borderId="11" xfId="0" applyNumberFormat="1" applyFont="1" applyBorder="1" applyAlignment="1" applyProtection="1">
      <alignment horizontal="center" vertical="center"/>
      <protection hidden="1"/>
    </xf>
    <xf numFmtId="4" fontId="0" fillId="0" borderId="14" xfId="0" applyNumberFormat="1" applyFont="1" applyBorder="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3" fillId="0" borderId="19" xfId="0" applyFont="1" applyBorder="1" applyAlignment="1" applyProtection="1">
      <alignment horizontal="left" vertical="top" wrapText="1"/>
      <protection hidden="1"/>
    </xf>
    <xf numFmtId="0" fontId="3" fillId="0" borderId="11" xfId="0" applyFont="1" applyBorder="1" applyAlignment="1" applyProtection="1">
      <alignment horizontal="left" vertical="top" wrapText="1"/>
      <protection hidden="1"/>
    </xf>
    <xf numFmtId="0" fontId="3" fillId="0" borderId="57" xfId="0" applyFont="1" applyBorder="1" applyAlignment="1" applyProtection="1">
      <alignment horizontal="center" vertical="top"/>
      <protection hidden="1"/>
    </xf>
    <xf numFmtId="0" fontId="3" fillId="0" borderId="58" xfId="0" applyFont="1" applyBorder="1" applyAlignment="1" applyProtection="1">
      <alignment horizontal="center" vertical="top"/>
      <protection hidden="1"/>
    </xf>
    <xf numFmtId="0" fontId="3" fillId="0" borderId="27" xfId="0" applyFont="1" applyBorder="1" applyAlignment="1" applyProtection="1">
      <alignment horizontal="center" vertical="top" wrapText="1"/>
      <protection hidden="1"/>
    </xf>
    <xf numFmtId="0" fontId="1" fillId="0" borderId="20" xfId="0" applyFont="1" applyBorder="1" applyAlignment="1" applyProtection="1">
      <alignment horizontal="center" vertical="top" wrapText="1"/>
      <protection hidden="1"/>
    </xf>
    <xf numFmtId="0" fontId="1" fillId="0" borderId="10" xfId="0" applyFont="1" applyBorder="1" applyAlignment="1" applyProtection="1">
      <alignment horizontal="center" vertical="top" wrapText="1"/>
      <protection hidden="1"/>
    </xf>
    <xf numFmtId="0" fontId="3" fillId="0" borderId="31" xfId="0" applyFont="1" applyBorder="1" applyAlignment="1">
      <alignment horizontal="center" vertical="center" wrapText="1"/>
    </xf>
    <xf numFmtId="214" fontId="16" fillId="0" borderId="12" xfId="0" applyNumberFormat="1" applyFont="1" applyBorder="1" applyAlignment="1" applyProtection="1">
      <alignment horizontal="center" vertical="center"/>
      <protection hidden="1"/>
    </xf>
    <xf numFmtId="0" fontId="3" fillId="0" borderId="50" xfId="0" applyFont="1" applyBorder="1" applyAlignment="1" applyProtection="1">
      <alignment horizontal="center" vertical="top" wrapText="1"/>
      <protection hidden="1"/>
    </xf>
    <xf numFmtId="0" fontId="1" fillId="0" borderId="51" xfId="0" applyFont="1" applyBorder="1" applyAlignment="1" applyProtection="1">
      <alignment horizontal="center" vertical="top" wrapText="1"/>
      <protection hidden="1"/>
    </xf>
    <xf numFmtId="0" fontId="0" fillId="0" borderId="12" xfId="0" applyFont="1" applyBorder="1" applyAlignment="1" applyProtection="1">
      <alignment horizontal="center" vertical="center"/>
      <protection hidden="1"/>
    </xf>
    <xf numFmtId="2" fontId="0" fillId="0" borderId="12" xfId="0" applyNumberFormat="1" applyFont="1" applyBorder="1" applyAlignment="1" applyProtection="1">
      <alignment horizontal="center" vertical="center"/>
      <protection locked="0"/>
    </xf>
    <xf numFmtId="2" fontId="0" fillId="0" borderId="14" xfId="0" applyNumberFormat="1" applyFont="1" applyBorder="1" applyAlignment="1" applyProtection="1">
      <alignment horizontal="center" vertical="center"/>
      <protection locked="0"/>
    </xf>
    <xf numFmtId="178" fontId="0" fillId="0" borderId="11" xfId="0" applyNumberFormat="1" applyBorder="1" applyAlignment="1">
      <alignment horizontal="center" vertical="center"/>
    </xf>
    <xf numFmtId="178" fontId="0" fillId="0" borderId="14" xfId="0" applyNumberFormat="1" applyBorder="1" applyAlignment="1">
      <alignment horizontal="center" vertical="center"/>
    </xf>
    <xf numFmtId="178" fontId="16" fillId="0" borderId="12" xfId="0" applyNumberFormat="1" applyFont="1" applyBorder="1" applyAlignment="1" applyProtection="1">
      <alignment horizontal="center" vertical="center"/>
      <protection hidden="1"/>
    </xf>
    <xf numFmtId="178" fontId="16" fillId="0" borderId="14" xfId="0" applyNumberFormat="1" applyFont="1" applyBorder="1" applyAlignment="1" applyProtection="1">
      <alignment horizontal="center" vertical="center"/>
      <protection hidden="1"/>
    </xf>
    <xf numFmtId="0" fontId="1" fillId="0" borderId="11" xfId="0" applyFont="1" applyBorder="1" applyAlignment="1" applyProtection="1">
      <alignment horizontal="left" vertical="top" wrapText="1"/>
      <protection hidden="1"/>
    </xf>
    <xf numFmtId="0" fontId="3" fillId="0" borderId="57"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57" xfId="0" applyFont="1" applyBorder="1" applyAlignment="1" applyProtection="1">
      <alignment horizontal="center" vertical="center" wrapText="1"/>
      <protection hidden="1"/>
    </xf>
    <xf numFmtId="0" fontId="3" fillId="0" borderId="58" xfId="0" applyFont="1" applyBorder="1" applyAlignment="1" applyProtection="1">
      <alignment horizontal="center" vertical="center" wrapText="1"/>
      <protection hidden="1"/>
    </xf>
    <xf numFmtId="4" fontId="16" fillId="0" borderId="11" xfId="0" applyNumberFormat="1" applyFont="1" applyBorder="1" applyAlignment="1" applyProtection="1">
      <alignment horizontal="center" vertical="center"/>
      <protection hidden="1"/>
    </xf>
    <xf numFmtId="4" fontId="16" fillId="0" borderId="12" xfId="0" applyNumberFormat="1" applyFont="1" applyBorder="1" applyAlignment="1" applyProtection="1">
      <alignment horizontal="center" vertical="center"/>
      <protection hidden="1"/>
    </xf>
    <xf numFmtId="4" fontId="16" fillId="0" borderId="14" xfId="0" applyNumberFormat="1" applyFont="1" applyBorder="1" applyAlignment="1" applyProtection="1">
      <alignment horizontal="center" vertical="center"/>
      <protection hidden="1"/>
    </xf>
    <xf numFmtId="0" fontId="28" fillId="0" borderId="60" xfId="0" applyFont="1" applyBorder="1" applyAlignment="1">
      <alignment horizontal="center" vertical="center" wrapText="1"/>
    </xf>
    <xf numFmtId="0" fontId="28" fillId="0" borderId="0" xfId="0" applyFont="1" applyBorder="1" applyAlignment="1">
      <alignment horizontal="center" vertical="center" wrapText="1"/>
    </xf>
    <xf numFmtId="0" fontId="0" fillId="0" borderId="61" xfId="55" applyFont="1" applyBorder="1" applyAlignment="1">
      <alignment horizontal="center" vertical="center" wrapText="1"/>
      <protection/>
    </xf>
    <xf numFmtId="0" fontId="0" fillId="0" borderId="18" xfId="55" applyFont="1" applyBorder="1" applyAlignment="1">
      <alignment horizontal="center" vertical="center" wrapText="1"/>
      <protection/>
    </xf>
    <xf numFmtId="0" fontId="0" fillId="0" borderId="45" xfId="55" applyFont="1" applyBorder="1" applyAlignment="1">
      <alignment horizontal="center" vertical="center" wrapText="1"/>
      <protection/>
    </xf>
    <xf numFmtId="0" fontId="0" fillId="0" borderId="14" xfId="55" applyFont="1" applyBorder="1" applyAlignment="1">
      <alignment horizontal="center" vertical="center" wrapText="1"/>
      <protection/>
    </xf>
    <xf numFmtId="0" fontId="0" fillId="0" borderId="15" xfId="55" applyFont="1" applyBorder="1" applyAlignment="1">
      <alignment horizontal="center" vertical="center" wrapText="1"/>
      <protection/>
    </xf>
    <xf numFmtId="0" fontId="0" fillId="0" borderId="62" xfId="55" applyFont="1" applyBorder="1" applyAlignment="1">
      <alignment horizontal="center" vertical="center" wrapText="1"/>
      <protection/>
    </xf>
    <xf numFmtId="0" fontId="35" fillId="0" borderId="30" xfId="0" applyFont="1" applyBorder="1" applyAlignment="1">
      <alignment horizontal="center" vertical="center"/>
    </xf>
    <xf numFmtId="0" fontId="35" fillId="0" borderId="43" xfId="0" applyFont="1" applyBorder="1" applyAlignment="1">
      <alignment horizontal="center" vertical="center"/>
    </xf>
    <xf numFmtId="0" fontId="3" fillId="43" borderId="57" xfId="0" applyFont="1" applyFill="1" applyBorder="1" applyAlignment="1" applyProtection="1">
      <alignment horizontal="center" vertical="top"/>
      <protection hidden="1"/>
    </xf>
    <xf numFmtId="0" fontId="3" fillId="43" borderId="58" xfId="0" applyFont="1" applyFill="1" applyBorder="1" applyAlignment="1" applyProtection="1">
      <alignment horizontal="center" vertical="top"/>
      <protection hidden="1"/>
    </xf>
    <xf numFmtId="0" fontId="0" fillId="0" borderId="63" xfId="0" applyFont="1" applyBorder="1" applyAlignment="1" applyProtection="1">
      <alignment horizontal="center" vertical="center"/>
      <protection hidden="1"/>
    </xf>
    <xf numFmtId="0" fontId="0" fillId="0" borderId="64" xfId="0" applyFont="1" applyBorder="1" applyAlignment="1" applyProtection="1">
      <alignment horizontal="center" vertical="center"/>
      <protection hidden="1"/>
    </xf>
    <xf numFmtId="2" fontId="0" fillId="0" borderId="11" xfId="0" applyNumberFormat="1" applyFont="1" applyBorder="1" applyAlignment="1" applyProtection="1">
      <alignment horizontal="center" vertical="center"/>
      <protection hidden="1"/>
    </xf>
    <xf numFmtId="2" fontId="0" fillId="0" borderId="14" xfId="0" applyNumberFormat="1" applyFont="1" applyBorder="1" applyAlignment="1" applyProtection="1">
      <alignment horizontal="center" vertical="center"/>
      <protection hidden="1"/>
    </xf>
    <xf numFmtId="214" fontId="0" fillId="36" borderId="11" xfId="0" applyNumberFormat="1" applyFont="1" applyFill="1" applyBorder="1" applyAlignment="1" applyProtection="1">
      <alignment horizontal="center" vertical="center"/>
      <protection locked="0"/>
    </xf>
    <xf numFmtId="214" fontId="0" fillId="36" borderId="14" xfId="0" applyNumberFormat="1" applyFont="1" applyFill="1" applyBorder="1" applyAlignment="1" applyProtection="1">
      <alignment horizontal="center" vertical="center"/>
      <protection locked="0"/>
    </xf>
    <xf numFmtId="214" fontId="0" fillId="0" borderId="11" xfId="0" applyNumberFormat="1" applyFont="1" applyBorder="1" applyAlignment="1" applyProtection="1">
      <alignment horizontal="center" vertical="center"/>
      <protection locked="0"/>
    </xf>
    <xf numFmtId="214" fontId="0" fillId="0" borderId="14" xfId="0" applyNumberFormat="1" applyFont="1" applyBorder="1" applyAlignment="1" applyProtection="1">
      <alignment horizontal="center" vertical="center"/>
      <protection locked="0"/>
    </xf>
    <xf numFmtId="2" fontId="0" fillId="0" borderId="11" xfId="55" applyNumberFormat="1" applyFont="1" applyBorder="1" applyAlignment="1" applyProtection="1">
      <alignment horizontal="center" vertical="center"/>
      <protection hidden="1"/>
    </xf>
    <xf numFmtId="2" fontId="0" fillId="0" borderId="14" xfId="55" applyNumberFormat="1" applyFont="1" applyBorder="1" applyAlignment="1" applyProtection="1">
      <alignment horizontal="center" vertical="center"/>
      <protection hidden="1"/>
    </xf>
    <xf numFmtId="214" fontId="0" fillId="0" borderId="11" xfId="55" applyNumberFormat="1" applyFont="1" applyBorder="1" applyAlignment="1" applyProtection="1">
      <alignment horizontal="center" vertical="center"/>
      <protection locked="0"/>
    </xf>
    <xf numFmtId="214" fontId="0" fillId="0" borderId="14" xfId="55" applyNumberFormat="1" applyFont="1" applyBorder="1" applyAlignment="1" applyProtection="1">
      <alignment horizontal="center" vertical="center"/>
      <protection locked="0"/>
    </xf>
    <xf numFmtId="0" fontId="3" fillId="0" borderId="65" xfId="0" applyFont="1" applyBorder="1" applyAlignment="1" applyProtection="1">
      <alignment horizontal="left" vertical="top" wrapText="1"/>
      <protection hidden="1"/>
    </xf>
    <xf numFmtId="0" fontId="1" fillId="0" borderId="44" xfId="0" applyFont="1" applyBorder="1" applyAlignment="1" applyProtection="1">
      <alignment horizontal="left" vertical="top" wrapText="1"/>
      <protection hidden="1"/>
    </xf>
    <xf numFmtId="178" fontId="16" fillId="0" borderId="22" xfId="0" applyNumberFormat="1" applyFont="1" applyBorder="1" applyAlignment="1" applyProtection="1">
      <alignment horizontal="center" vertical="center"/>
      <protection hidden="1"/>
    </xf>
    <xf numFmtId="178" fontId="16" fillId="0" borderId="62" xfId="0" applyNumberFormat="1" applyFont="1" applyBorder="1" applyAlignment="1" applyProtection="1">
      <alignment horizontal="center" vertical="center"/>
      <protection hidden="1"/>
    </xf>
    <xf numFmtId="0" fontId="3" fillId="39" borderId="57" xfId="0" applyFont="1" applyFill="1" applyBorder="1" applyAlignment="1" applyProtection="1">
      <alignment horizontal="center" vertical="top"/>
      <protection hidden="1"/>
    </xf>
    <xf numFmtId="0" fontId="3" fillId="39" borderId="58" xfId="0" applyFont="1" applyFill="1" applyBorder="1" applyAlignment="1" applyProtection="1">
      <alignment horizontal="center" vertical="top"/>
      <protection hidden="1"/>
    </xf>
    <xf numFmtId="0" fontId="3" fillId="39" borderId="66" xfId="0" applyFont="1" applyFill="1" applyBorder="1" applyAlignment="1" applyProtection="1">
      <alignment horizontal="center" vertical="top"/>
      <protection hidden="1"/>
    </xf>
    <xf numFmtId="2" fontId="0" fillId="0" borderId="11" xfId="0" applyNumberFormat="1" applyFont="1" applyBorder="1" applyAlignment="1" applyProtection="1">
      <alignment horizontal="center" vertical="center"/>
      <protection locked="0"/>
    </xf>
    <xf numFmtId="183" fontId="2" fillId="0" borderId="67" xfId="0" applyNumberFormat="1" applyFont="1" applyBorder="1" applyAlignment="1">
      <alignment horizontal="center" vertical="center"/>
    </xf>
    <xf numFmtId="183" fontId="2" fillId="0" borderId="22" xfId="0" applyNumberFormat="1" applyFont="1" applyBorder="1" applyAlignment="1">
      <alignment horizontal="center" vertical="center"/>
    </xf>
    <xf numFmtId="183" fontId="2" fillId="0" borderId="62" xfId="0" applyNumberFormat="1" applyFont="1" applyBorder="1" applyAlignment="1">
      <alignment horizontal="center" vertical="center"/>
    </xf>
    <xf numFmtId="0" fontId="27" fillId="0" borderId="50" xfId="0" applyFont="1" applyBorder="1" applyAlignment="1" applyProtection="1">
      <alignment horizontal="center" vertical="center" wrapText="1"/>
      <protection hidden="1"/>
    </xf>
    <xf numFmtId="0" fontId="27" fillId="0" borderId="51"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7" fillId="0" borderId="27" xfId="0" applyFont="1" applyBorder="1" applyAlignment="1" applyProtection="1">
      <alignment horizontal="center" vertical="center" wrapText="1"/>
      <protection hidden="1"/>
    </xf>
    <xf numFmtId="0" fontId="27" fillId="0" borderId="20" xfId="0" applyFont="1" applyBorder="1" applyAlignment="1" applyProtection="1">
      <alignment horizontal="center" vertical="center" wrapText="1"/>
      <protection hidden="1"/>
    </xf>
    <xf numFmtId="0" fontId="27" fillId="0" borderId="10" xfId="0" applyFont="1" applyBorder="1" applyAlignment="1" applyProtection="1">
      <alignment horizontal="center" vertical="center" wrapText="1"/>
      <protection hidden="1"/>
    </xf>
    <xf numFmtId="0" fontId="35" fillId="0" borderId="47" xfId="0" applyFont="1" applyBorder="1" applyAlignment="1">
      <alignment horizontal="center" vertical="center"/>
    </xf>
    <xf numFmtId="0" fontId="0" fillId="0" borderId="0" xfId="55" applyAlignment="1">
      <alignment horizontal="center" vertical="center"/>
      <protection/>
    </xf>
    <xf numFmtId="0" fontId="0" fillId="0" borderId="53" xfId="55" applyBorder="1" applyAlignment="1">
      <alignment horizontal="center" vertical="center" wrapText="1"/>
      <protection/>
    </xf>
    <xf numFmtId="0" fontId="0" fillId="0" borderId="54" xfId="55" applyBorder="1" applyAlignment="1">
      <alignment horizontal="center" vertical="center" wrapText="1"/>
      <protection/>
    </xf>
    <xf numFmtId="181" fontId="0" fillId="0" borderId="45" xfId="55" applyNumberFormat="1" applyBorder="1" applyAlignment="1">
      <alignment horizontal="center" vertical="center"/>
      <protection/>
    </xf>
    <xf numFmtId="181" fontId="0" fillId="0" borderId="46" xfId="55" applyNumberFormat="1" applyBorder="1" applyAlignment="1">
      <alignment horizontal="center" vertical="center"/>
      <protection/>
    </xf>
    <xf numFmtId="213" fontId="3" fillId="0" borderId="48" xfId="0" applyNumberFormat="1" applyFont="1" applyBorder="1" applyAlignment="1">
      <alignment horizontal="center" vertical="center"/>
    </xf>
    <xf numFmtId="213" fontId="3" fillId="0" borderId="49" xfId="0" applyNumberFormat="1" applyFont="1" applyBorder="1" applyAlignment="1">
      <alignment horizontal="center" vertical="center"/>
    </xf>
    <xf numFmtId="0" fontId="16" fillId="0" borderId="0" xfId="55" applyFont="1" applyAlignment="1">
      <alignment horizontal="right"/>
      <protection/>
    </xf>
    <xf numFmtId="0" fontId="35" fillId="41" borderId="50" xfId="55" applyFont="1" applyFill="1" applyBorder="1" applyAlignment="1">
      <alignment horizontal="center" vertical="center" wrapText="1"/>
      <protection/>
    </xf>
    <xf numFmtId="0" fontId="35" fillId="41" borderId="51" xfId="55" applyFont="1" applyFill="1" applyBorder="1" applyAlignment="1">
      <alignment horizontal="center" vertical="center" wrapText="1"/>
      <protection/>
    </xf>
    <xf numFmtId="0" fontId="35" fillId="41" borderId="52" xfId="55" applyFont="1" applyFill="1" applyBorder="1" applyAlignment="1">
      <alignment horizontal="center" vertical="center" wrapText="1"/>
      <protection/>
    </xf>
    <xf numFmtId="0" fontId="16" fillId="41" borderId="50" xfId="55" applyFont="1" applyFill="1" applyBorder="1" applyAlignment="1">
      <alignment horizontal="left" vertical="center"/>
      <protection/>
    </xf>
    <xf numFmtId="0" fontId="16" fillId="41" borderId="51" xfId="55" applyFont="1" applyFill="1" applyBorder="1" applyAlignment="1">
      <alignment horizontal="left" vertical="center"/>
      <protection/>
    </xf>
    <xf numFmtId="0" fontId="16" fillId="41" borderId="52" xfId="55" applyFont="1" applyFill="1" applyBorder="1" applyAlignment="1">
      <alignment horizontal="left" vertical="center"/>
      <protection/>
    </xf>
    <xf numFmtId="0" fontId="1" fillId="41" borderId="50" xfId="55" applyFont="1" applyFill="1" applyBorder="1" applyAlignment="1">
      <alignment horizontal="center" vertical="center"/>
      <protection/>
    </xf>
    <xf numFmtId="0" fontId="1" fillId="41" borderId="20" xfId="55" applyFont="1" applyFill="1" applyBorder="1" applyAlignment="1">
      <alignment horizontal="center" vertical="center"/>
      <protection/>
    </xf>
    <xf numFmtId="0" fontId="1" fillId="41" borderId="10" xfId="55" applyFont="1" applyFill="1" applyBorder="1" applyAlignment="1">
      <alignment horizontal="center" vertical="center"/>
      <protection/>
    </xf>
    <xf numFmtId="0" fontId="1" fillId="41" borderId="51" xfId="55" applyFont="1" applyFill="1" applyBorder="1" applyAlignment="1">
      <alignment horizontal="center" vertical="center"/>
      <protection/>
    </xf>
    <xf numFmtId="0" fontId="1" fillId="41" borderId="52" xfId="55" applyFont="1" applyFill="1" applyBorder="1" applyAlignment="1">
      <alignment horizontal="center" vertical="center"/>
      <protection/>
    </xf>
    <xf numFmtId="0" fontId="16" fillId="0" borderId="19" xfId="58" applyFont="1" applyBorder="1" applyAlignment="1">
      <alignment horizontal="left" vertical="top" wrapText="1"/>
      <protection/>
    </xf>
    <xf numFmtId="0" fontId="100" fillId="0" borderId="0" xfId="58" applyFont="1" applyAlignment="1">
      <alignment horizontal="center" vertical="center"/>
      <protection/>
    </xf>
    <xf numFmtId="0" fontId="100" fillId="0" borderId="0" xfId="58" applyFont="1" applyAlignment="1">
      <alignment horizontal="center"/>
      <protection/>
    </xf>
    <xf numFmtId="0" fontId="99" fillId="41" borderId="11" xfId="57" applyFont="1" applyFill="1" applyBorder="1" applyAlignment="1">
      <alignment horizontal="center" vertical="center"/>
      <protection/>
    </xf>
    <xf numFmtId="0" fontId="99" fillId="41" borderId="14" xfId="57" applyFont="1" applyFill="1" applyBorder="1" applyAlignment="1">
      <alignment horizontal="center" vertical="center"/>
      <protection/>
    </xf>
    <xf numFmtId="0" fontId="99" fillId="41" borderId="11" xfId="57" applyFont="1" applyFill="1" applyBorder="1" applyAlignment="1">
      <alignment horizontal="center" vertical="center" wrapText="1"/>
      <protection/>
    </xf>
    <xf numFmtId="0" fontId="99" fillId="41" borderId="14" xfId="57" applyFont="1" applyFill="1" applyBorder="1" applyAlignment="1">
      <alignment horizontal="center" vertical="center" wrapText="1"/>
      <protection/>
    </xf>
    <xf numFmtId="0" fontId="99" fillId="41" borderId="19" xfId="57" applyFont="1" applyFill="1" applyBorder="1" applyAlignment="1">
      <alignment horizontal="center" vertical="center" wrapText="1"/>
      <protection/>
    </xf>
    <xf numFmtId="0" fontId="99" fillId="41" borderId="19" xfId="57" applyFont="1" applyFill="1" applyBorder="1" applyAlignment="1">
      <alignment horizontal="center" vertical="center"/>
      <protection/>
    </xf>
    <xf numFmtId="0" fontId="92" fillId="37" borderId="19" xfId="58" applyFont="1" applyFill="1" applyBorder="1" applyAlignment="1">
      <alignment horizontal="center" vertical="center"/>
      <protection/>
    </xf>
    <xf numFmtId="0" fontId="100" fillId="0" borderId="68" xfId="58" applyFont="1" applyBorder="1" applyAlignment="1">
      <alignment horizontal="center" vertical="top"/>
      <protection/>
    </xf>
    <xf numFmtId="1" fontId="24" fillId="37" borderId="19" xfId="58" applyNumberFormat="1" applyFont="1" applyFill="1" applyBorder="1" applyAlignment="1">
      <alignment horizontal="center" vertical="center"/>
      <protection/>
    </xf>
    <xf numFmtId="0" fontId="91" fillId="36" borderId="0" xfId="0" applyFont="1" applyFill="1" applyAlignment="1">
      <alignment horizontal="center" vertical="center"/>
    </xf>
    <xf numFmtId="0" fontId="91" fillId="0" borderId="0" xfId="0" applyFont="1" applyAlignment="1">
      <alignment horizontal="center" vertical="top"/>
    </xf>
    <xf numFmtId="0" fontId="88" fillId="41" borderId="11" xfId="55" applyFont="1" applyFill="1" applyBorder="1" applyAlignment="1">
      <alignment horizontal="center" vertical="center"/>
      <protection/>
    </xf>
    <xf numFmtId="0" fontId="88" fillId="41" borderId="12" xfId="55" applyFont="1" applyFill="1" applyBorder="1" applyAlignment="1">
      <alignment horizontal="center" vertical="center"/>
      <protection/>
    </xf>
    <xf numFmtId="0" fontId="88" fillId="41" borderId="14" xfId="55" applyFont="1" applyFill="1" applyBorder="1" applyAlignment="1">
      <alignment horizontal="center" vertical="center"/>
      <protection/>
    </xf>
    <xf numFmtId="0" fontId="88" fillId="41" borderId="11" xfId="55" applyFont="1" applyFill="1" applyBorder="1" applyAlignment="1">
      <alignment horizontal="center" vertical="center" wrapText="1"/>
      <protection/>
    </xf>
    <xf numFmtId="0" fontId="88" fillId="41" borderId="12" xfId="55" applyFont="1" applyFill="1" applyBorder="1" applyAlignment="1">
      <alignment horizontal="center" vertical="center" wrapText="1"/>
      <protection/>
    </xf>
    <xf numFmtId="0" fontId="88" fillId="41" borderId="14" xfId="55" applyFont="1" applyFill="1" applyBorder="1" applyAlignment="1">
      <alignment horizontal="center" vertical="center" wrapText="1"/>
      <protection/>
    </xf>
    <xf numFmtId="0" fontId="88" fillId="43" borderId="57" xfId="0" applyFont="1" applyFill="1" applyBorder="1" applyAlignment="1">
      <alignment horizontal="center"/>
    </xf>
    <xf numFmtId="0" fontId="88" fillId="43" borderId="58" xfId="0" applyFont="1" applyFill="1" applyBorder="1" applyAlignment="1">
      <alignment horizontal="center"/>
    </xf>
    <xf numFmtId="0" fontId="88" fillId="43" borderId="59" xfId="0" applyFont="1" applyFill="1" applyBorder="1" applyAlignment="1">
      <alignment horizontal="center"/>
    </xf>
    <xf numFmtId="0" fontId="88" fillId="41" borderId="19" xfId="55" applyFont="1" applyFill="1" applyBorder="1" applyAlignment="1">
      <alignment horizontal="center" vertical="center" wrapText="1"/>
      <protection/>
    </xf>
    <xf numFmtId="0" fontId="88" fillId="41" borderId="19" xfId="55" applyFont="1" applyFill="1" applyBorder="1" applyAlignment="1">
      <alignment horizontal="center" vertical="center"/>
      <protection/>
    </xf>
    <xf numFmtId="0" fontId="1" fillId="0" borderId="50" xfId="0" applyFont="1" applyBorder="1" applyAlignment="1">
      <alignment horizontal="center" wrapText="1"/>
    </xf>
    <xf numFmtId="0" fontId="1" fillId="0" borderId="51" xfId="0" applyFont="1" applyBorder="1" applyAlignment="1">
      <alignment horizontal="center" wrapText="1"/>
    </xf>
    <xf numFmtId="0" fontId="1" fillId="0" borderId="52"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56</xdr:row>
      <xdr:rowOff>0</xdr:rowOff>
    </xdr:from>
    <xdr:to>
      <xdr:col>1</xdr:col>
      <xdr:colOff>3114675</xdr:colOff>
      <xdr:row>56</xdr:row>
      <xdr:rowOff>0</xdr:rowOff>
    </xdr:to>
    <xdr:sp>
      <xdr:nvSpPr>
        <xdr:cNvPr id="1" name="Line 1"/>
        <xdr:cNvSpPr>
          <a:spLocks/>
        </xdr:cNvSpPr>
      </xdr:nvSpPr>
      <xdr:spPr>
        <a:xfrm>
          <a:off x="714375" y="22374225"/>
          <a:ext cx="3009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56</xdr:row>
      <xdr:rowOff>0</xdr:rowOff>
    </xdr:from>
    <xdr:to>
      <xdr:col>1</xdr:col>
      <xdr:colOff>3114675</xdr:colOff>
      <xdr:row>56</xdr:row>
      <xdr:rowOff>0</xdr:rowOff>
    </xdr:to>
    <xdr:sp>
      <xdr:nvSpPr>
        <xdr:cNvPr id="2" name="Line 1"/>
        <xdr:cNvSpPr>
          <a:spLocks/>
        </xdr:cNvSpPr>
      </xdr:nvSpPr>
      <xdr:spPr>
        <a:xfrm>
          <a:off x="714375" y="22374225"/>
          <a:ext cx="3009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IL405"/>
  <sheetViews>
    <sheetView view="pageBreakPreview" zoomScale="86" zoomScaleNormal="85" zoomScaleSheetLayoutView="86" zoomScalePageLayoutView="0" workbookViewId="0" topLeftCell="A145">
      <selection activeCell="F276" sqref="F276:F277"/>
    </sheetView>
  </sheetViews>
  <sheetFormatPr defaultColWidth="9.140625" defaultRowHeight="12.75"/>
  <cols>
    <col min="1" max="1" width="7.8515625" style="4" customWidth="1"/>
    <col min="2" max="2" width="119.28125" style="4" bestFit="1" customWidth="1"/>
    <col min="3" max="3" width="1.421875" style="4" customWidth="1"/>
    <col min="4" max="4" width="10.7109375" style="4" bestFit="1" customWidth="1"/>
    <col min="5" max="5" width="1.28515625" style="4" customWidth="1"/>
    <col min="6" max="6" width="12.8515625" style="393" bestFit="1" customWidth="1"/>
    <col min="7" max="7" width="0.85546875" style="4" customWidth="1"/>
    <col min="8" max="8" width="17.28125" style="4" customWidth="1"/>
    <col min="9" max="9" width="0.85546875" style="4" customWidth="1"/>
    <col min="10" max="10" width="17.421875" style="271" bestFit="1" customWidth="1"/>
    <col min="11" max="16384" width="9.140625" style="4" customWidth="1"/>
  </cols>
  <sheetData>
    <row r="2" ht="14.25" thickBot="1"/>
    <row r="3" spans="1:10" ht="15" customHeight="1">
      <c r="A3" s="465" t="s">
        <v>574</v>
      </c>
      <c r="B3" s="497"/>
      <c r="C3" s="67"/>
      <c r="D3" s="465" t="s">
        <v>329</v>
      </c>
      <c r="E3" s="466"/>
      <c r="F3" s="466"/>
      <c r="G3" s="466"/>
      <c r="H3" s="466"/>
      <c r="I3" s="466"/>
      <c r="J3" s="467"/>
    </row>
    <row r="4" spans="1:10" ht="18" thickBot="1">
      <c r="A4" s="369"/>
      <c r="B4" s="370" t="s">
        <v>353</v>
      </c>
      <c r="C4" s="67"/>
      <c r="D4" s="468"/>
      <c r="E4" s="469"/>
      <c r="F4" s="469"/>
      <c r="G4" s="469"/>
      <c r="H4" s="469"/>
      <c r="I4" s="469"/>
      <c r="J4" s="470"/>
    </row>
    <row r="5" spans="1:8" ht="6.75" customHeight="1" thickBot="1">
      <c r="A5" s="68"/>
      <c r="B5" s="69"/>
      <c r="C5" s="67"/>
      <c r="D5" s="88"/>
      <c r="E5" s="88"/>
      <c r="F5" s="394"/>
      <c r="G5" s="88"/>
      <c r="H5" s="88"/>
    </row>
    <row r="6" spans="1:10" ht="15" customHeight="1">
      <c r="A6" s="465" t="s">
        <v>12</v>
      </c>
      <c r="B6" s="497"/>
      <c r="C6" s="67"/>
      <c r="D6" s="471" t="s">
        <v>323</v>
      </c>
      <c r="E6" s="472"/>
      <c r="F6" s="472"/>
      <c r="G6" s="472"/>
      <c r="H6" s="472"/>
      <c r="I6" s="472"/>
      <c r="J6" s="473"/>
    </row>
    <row r="7" spans="1:10" ht="17.25" customHeight="1" thickBot="1">
      <c r="A7" s="474" t="s">
        <v>48</v>
      </c>
      <c r="B7" s="498"/>
      <c r="C7" s="70"/>
      <c r="D7" s="474"/>
      <c r="E7" s="475"/>
      <c r="F7" s="475"/>
      <c r="G7" s="475"/>
      <c r="H7" s="475"/>
      <c r="I7" s="475"/>
      <c r="J7" s="476"/>
    </row>
    <row r="8" ht="4.5" customHeight="1" thickBot="1">
      <c r="D8" s="3"/>
    </row>
    <row r="9" spans="1:10" ht="14.25" thickBot="1">
      <c r="A9" s="379"/>
      <c r="B9" s="509"/>
      <c r="C9" s="509"/>
      <c r="D9" s="509"/>
      <c r="E9" s="509"/>
      <c r="F9" s="509"/>
      <c r="G9" s="509"/>
      <c r="H9" s="509"/>
      <c r="I9" s="509"/>
      <c r="J9" s="510"/>
    </row>
    <row r="10" spans="1:8" ht="4.5" customHeight="1">
      <c r="A10" s="94"/>
      <c r="B10" s="92"/>
      <c r="C10" s="93"/>
      <c r="D10" s="94"/>
      <c r="E10" s="94"/>
      <c r="F10" s="395"/>
      <c r="G10" s="94"/>
      <c r="H10" s="94"/>
    </row>
    <row r="11" spans="1:10" s="67" customFormat="1" ht="19.5" customHeight="1">
      <c r="A11" s="99" t="s">
        <v>140</v>
      </c>
      <c r="F11" s="396"/>
      <c r="I11" s="100"/>
      <c r="J11" s="272"/>
    </row>
    <row r="12" spans="1:10" s="67" customFormat="1" ht="33" customHeight="1">
      <c r="A12" s="488" t="s">
        <v>42</v>
      </c>
      <c r="B12" s="488"/>
      <c r="E12" s="101"/>
      <c r="F12" s="396"/>
      <c r="G12" s="101"/>
      <c r="I12" s="270"/>
      <c r="J12" s="273"/>
    </row>
    <row r="13" spans="1:10" s="67" customFormat="1" ht="8.25" customHeight="1" thickBot="1">
      <c r="A13" s="102"/>
      <c r="C13" s="266"/>
      <c r="D13" s="267"/>
      <c r="E13" s="266"/>
      <c r="F13" s="397"/>
      <c r="G13" s="266"/>
      <c r="H13" s="268"/>
      <c r="I13" s="269"/>
      <c r="J13" s="274"/>
    </row>
    <row r="14" spans="1:10" s="67" customFormat="1" ht="30" customHeight="1">
      <c r="A14" s="372"/>
      <c r="B14" s="373" t="s">
        <v>142</v>
      </c>
      <c r="D14" s="479" t="s">
        <v>548</v>
      </c>
      <c r="E14" s="105"/>
      <c r="F14" s="477" t="s">
        <v>570</v>
      </c>
      <c r="G14" s="105"/>
      <c r="H14" s="377" t="s">
        <v>141</v>
      </c>
      <c r="I14" s="106"/>
      <c r="J14" s="375" t="s">
        <v>547</v>
      </c>
    </row>
    <row r="15" spans="1:10" s="67" customFormat="1" ht="62.25" customHeight="1" thickBot="1">
      <c r="A15" s="374"/>
      <c r="B15" s="371" t="s">
        <v>49</v>
      </c>
      <c r="D15" s="480"/>
      <c r="E15" s="105"/>
      <c r="F15" s="478"/>
      <c r="G15" s="105"/>
      <c r="H15" s="378" t="s">
        <v>50</v>
      </c>
      <c r="I15" s="107"/>
      <c r="J15" s="376" t="s">
        <v>51</v>
      </c>
    </row>
    <row r="16" ht="4.5" customHeight="1">
      <c r="D16" s="3"/>
    </row>
    <row r="17" spans="1:2" ht="5.25" customHeight="1" thickBot="1">
      <c r="A17" s="2"/>
      <c r="B17" s="2"/>
    </row>
    <row r="18" spans="1:10" ht="15.75" customHeight="1" thickBot="1">
      <c r="A18" s="380">
        <v>1</v>
      </c>
      <c r="B18" s="481" t="s">
        <v>125</v>
      </c>
      <c r="C18" s="482"/>
      <c r="D18" s="482"/>
      <c r="E18" s="482"/>
      <c r="F18" s="482"/>
      <c r="G18" s="482"/>
      <c r="H18" s="482"/>
      <c r="I18" s="482"/>
      <c r="J18" s="483"/>
    </row>
    <row r="19" spans="1:4" ht="2.25" customHeight="1" thickBot="1">
      <c r="A19" s="2"/>
      <c r="B19" s="2"/>
      <c r="D19" s="7"/>
    </row>
    <row r="20" spans="1:10" ht="15.75">
      <c r="A20" s="421">
        <v>1.1</v>
      </c>
      <c r="B20" s="8" t="s">
        <v>79</v>
      </c>
      <c r="D20" s="9" t="s">
        <v>92</v>
      </c>
      <c r="F20" s="423">
        <v>2916</v>
      </c>
      <c r="G20" s="425"/>
      <c r="H20" s="434"/>
      <c r="I20" s="344"/>
      <c r="J20" s="428">
        <f>F20*H20</f>
        <v>0</v>
      </c>
    </row>
    <row r="21" spans="1:10" ht="18" thickBot="1">
      <c r="A21" s="422"/>
      <c r="B21" s="11" t="s">
        <v>52</v>
      </c>
      <c r="D21" s="12" t="s">
        <v>93</v>
      </c>
      <c r="F21" s="424"/>
      <c r="G21" s="425"/>
      <c r="H21" s="435"/>
      <c r="I21" s="344"/>
      <c r="J21" s="429"/>
    </row>
    <row r="22" spans="1:10" ht="2.25" customHeight="1" thickBot="1">
      <c r="A22" s="2"/>
      <c r="B22" s="2"/>
      <c r="D22" s="7"/>
      <c r="H22" s="344"/>
      <c r="I22" s="344"/>
      <c r="J22" s="345"/>
    </row>
    <row r="23" spans="1:10" ht="15.75">
      <c r="A23" s="421">
        <v>1.2</v>
      </c>
      <c r="B23" s="8" t="s">
        <v>128</v>
      </c>
      <c r="D23" s="9" t="s">
        <v>92</v>
      </c>
      <c r="F23" s="423">
        <v>369</v>
      </c>
      <c r="G23" s="425"/>
      <c r="H23" s="434"/>
      <c r="I23" s="344"/>
      <c r="J23" s="428">
        <f>F23*H23</f>
        <v>0</v>
      </c>
    </row>
    <row r="24" spans="1:10" ht="18" thickBot="1">
      <c r="A24" s="422"/>
      <c r="B24" s="11" t="s">
        <v>53</v>
      </c>
      <c r="D24" s="12" t="s">
        <v>93</v>
      </c>
      <c r="F24" s="424"/>
      <c r="G24" s="425"/>
      <c r="H24" s="435"/>
      <c r="I24" s="344"/>
      <c r="J24" s="429"/>
    </row>
    <row r="25" spans="1:10" ht="2.25" customHeight="1" thickBot="1">
      <c r="A25" s="3"/>
      <c r="B25" s="2"/>
      <c r="D25" s="7"/>
      <c r="H25" s="344"/>
      <c r="I25" s="344"/>
      <c r="J25" s="345"/>
    </row>
    <row r="26" spans="1:10" ht="15.75">
      <c r="A26" s="421">
        <v>1.3</v>
      </c>
      <c r="B26" s="8" t="s">
        <v>80</v>
      </c>
      <c r="D26" s="9" t="s">
        <v>92</v>
      </c>
      <c r="F26" s="423">
        <v>721</v>
      </c>
      <c r="G26" s="425"/>
      <c r="H26" s="434"/>
      <c r="I26" s="344"/>
      <c r="J26" s="428">
        <f>F26*H26</f>
        <v>0</v>
      </c>
    </row>
    <row r="27" spans="1:10" ht="18" thickBot="1">
      <c r="A27" s="422"/>
      <c r="B27" s="11" t="s">
        <v>54</v>
      </c>
      <c r="D27" s="12" t="s">
        <v>93</v>
      </c>
      <c r="F27" s="424"/>
      <c r="G27" s="425"/>
      <c r="H27" s="435"/>
      <c r="I27" s="344"/>
      <c r="J27" s="429"/>
    </row>
    <row r="28" spans="1:10" ht="2.25" customHeight="1" thickBot="1">
      <c r="A28" s="3"/>
      <c r="B28" s="2"/>
      <c r="D28" s="7"/>
      <c r="H28" s="344"/>
      <c r="I28" s="344"/>
      <c r="J28" s="345"/>
    </row>
    <row r="29" spans="1:10" ht="15.75">
      <c r="A29" s="421">
        <v>1.4</v>
      </c>
      <c r="B29" s="8" t="s">
        <v>123</v>
      </c>
      <c r="D29" s="9" t="s">
        <v>94</v>
      </c>
      <c r="F29" s="423">
        <v>123</v>
      </c>
      <c r="G29" s="425"/>
      <c r="H29" s="434"/>
      <c r="I29" s="344"/>
      <c r="J29" s="428">
        <f>F29*H29</f>
        <v>0</v>
      </c>
    </row>
    <row r="30" spans="1:10" ht="18" thickBot="1">
      <c r="A30" s="422"/>
      <c r="B30" s="11" t="s">
        <v>60</v>
      </c>
      <c r="D30" s="12" t="s">
        <v>95</v>
      </c>
      <c r="F30" s="424"/>
      <c r="G30" s="425"/>
      <c r="H30" s="435"/>
      <c r="I30" s="344"/>
      <c r="J30" s="429"/>
    </row>
    <row r="31" spans="1:10" ht="2.25" customHeight="1" thickBot="1">
      <c r="A31" s="3"/>
      <c r="B31" s="2"/>
      <c r="D31" s="7"/>
      <c r="H31" s="344"/>
      <c r="I31" s="344"/>
      <c r="J31" s="345"/>
    </row>
    <row r="32" spans="1:10" ht="15.75">
      <c r="A32" s="421">
        <v>1.5</v>
      </c>
      <c r="B32" s="8" t="s">
        <v>81</v>
      </c>
      <c r="D32" s="9" t="s">
        <v>94</v>
      </c>
      <c r="F32" s="423">
        <f>23*0.9</f>
        <v>20.7</v>
      </c>
      <c r="G32" s="425"/>
      <c r="H32" s="434"/>
      <c r="I32" s="344"/>
      <c r="J32" s="428">
        <f>F32*H32</f>
        <v>0</v>
      </c>
    </row>
    <row r="33" spans="1:10" ht="18" thickBot="1">
      <c r="A33" s="422"/>
      <c r="B33" s="11" t="s">
        <v>61</v>
      </c>
      <c r="D33" s="12" t="s">
        <v>95</v>
      </c>
      <c r="F33" s="424"/>
      <c r="G33" s="425"/>
      <c r="H33" s="435"/>
      <c r="I33" s="344"/>
      <c r="J33" s="429"/>
    </row>
    <row r="34" spans="1:10" ht="2.25" customHeight="1" thickBot="1">
      <c r="A34" s="3"/>
      <c r="B34" s="2"/>
      <c r="D34" s="7"/>
      <c r="H34" s="344"/>
      <c r="I34" s="344"/>
      <c r="J34" s="345"/>
    </row>
    <row r="35" spans="1:10" ht="13.5">
      <c r="A35" s="421">
        <v>1.6</v>
      </c>
      <c r="B35" s="8" t="s">
        <v>124</v>
      </c>
      <c r="D35" s="13" t="s">
        <v>39</v>
      </c>
      <c r="F35" s="423">
        <v>56</v>
      </c>
      <c r="G35" s="425"/>
      <c r="H35" s="434"/>
      <c r="I35" s="344"/>
      <c r="J35" s="428">
        <f>F35*H35</f>
        <v>0</v>
      </c>
    </row>
    <row r="36" spans="1:10" ht="16.5" thickBot="1">
      <c r="A36" s="422"/>
      <c r="B36" s="11" t="s">
        <v>62</v>
      </c>
      <c r="D36" s="14" t="s">
        <v>57</v>
      </c>
      <c r="F36" s="424"/>
      <c r="G36" s="425"/>
      <c r="H36" s="435"/>
      <c r="I36" s="344"/>
      <c r="J36" s="429"/>
    </row>
    <row r="37" spans="1:10" ht="2.25" customHeight="1" thickBot="1">
      <c r="A37" s="3"/>
      <c r="B37" s="2"/>
      <c r="D37" s="7"/>
      <c r="H37" s="344"/>
      <c r="I37" s="344"/>
      <c r="J37" s="345"/>
    </row>
    <row r="38" spans="1:10" ht="15.75">
      <c r="A38" s="421">
        <v>1.7</v>
      </c>
      <c r="B38" s="15" t="s">
        <v>129</v>
      </c>
      <c r="D38" s="9" t="s">
        <v>92</v>
      </c>
      <c r="F38" s="486">
        <v>840</v>
      </c>
      <c r="G38" s="425"/>
      <c r="H38" s="499"/>
      <c r="I38" s="344"/>
      <c r="J38" s="428">
        <f>F38*H38</f>
        <v>0</v>
      </c>
    </row>
    <row r="39" spans="1:10" ht="18" thickBot="1">
      <c r="A39" s="422"/>
      <c r="B39" s="11" t="s">
        <v>56</v>
      </c>
      <c r="D39" s="12" t="s">
        <v>93</v>
      </c>
      <c r="F39" s="487"/>
      <c r="G39" s="425"/>
      <c r="H39" s="500"/>
      <c r="I39" s="344"/>
      <c r="J39" s="429"/>
    </row>
    <row r="40" spans="1:10" ht="2.25" customHeight="1" thickBot="1">
      <c r="A40" s="3"/>
      <c r="B40" s="2"/>
      <c r="D40" s="7"/>
      <c r="H40" s="344"/>
      <c r="I40" s="344"/>
      <c r="J40" s="345"/>
    </row>
    <row r="41" spans="1:10" ht="15.75">
      <c r="A41" s="421">
        <v>1.8</v>
      </c>
      <c r="B41" s="15" t="s">
        <v>82</v>
      </c>
      <c r="D41" s="9" t="s">
        <v>92</v>
      </c>
      <c r="F41" s="486">
        <v>76</v>
      </c>
      <c r="G41" s="425"/>
      <c r="H41" s="434"/>
      <c r="I41" s="344"/>
      <c r="J41" s="428">
        <f>F41*H41</f>
        <v>0</v>
      </c>
    </row>
    <row r="42" spans="1:10" ht="18" thickBot="1">
      <c r="A42" s="422"/>
      <c r="B42" s="11" t="s">
        <v>77</v>
      </c>
      <c r="D42" s="12" t="s">
        <v>93</v>
      </c>
      <c r="F42" s="487"/>
      <c r="G42" s="425"/>
      <c r="H42" s="435"/>
      <c r="I42" s="344"/>
      <c r="J42" s="429"/>
    </row>
    <row r="43" spans="1:10" ht="2.25" customHeight="1" thickBot="1">
      <c r="A43" s="3"/>
      <c r="B43" s="2"/>
      <c r="D43" s="7"/>
      <c r="H43" s="344"/>
      <c r="I43" s="344"/>
      <c r="J43" s="345"/>
    </row>
    <row r="44" spans="1:10" ht="15.75">
      <c r="A44" s="421">
        <v>1.9</v>
      </c>
      <c r="B44" s="301" t="s">
        <v>85</v>
      </c>
      <c r="D44" s="9" t="s">
        <v>94</v>
      </c>
      <c r="F44" s="486">
        <v>240</v>
      </c>
      <c r="G44" s="425"/>
      <c r="H44" s="434"/>
      <c r="I44" s="344"/>
      <c r="J44" s="428">
        <f>F44*H44</f>
        <v>0</v>
      </c>
    </row>
    <row r="45" spans="1:10" ht="18" customHeight="1" thickBot="1">
      <c r="A45" s="422"/>
      <c r="B45" s="302" t="s">
        <v>83</v>
      </c>
      <c r="D45" s="12" t="s">
        <v>95</v>
      </c>
      <c r="F45" s="487"/>
      <c r="G45" s="425"/>
      <c r="H45" s="435"/>
      <c r="I45" s="344"/>
      <c r="J45" s="429"/>
    </row>
    <row r="46" spans="1:10" ht="2.25" customHeight="1" thickBot="1">
      <c r="A46" s="3"/>
      <c r="B46" s="2"/>
      <c r="D46" s="7"/>
      <c r="H46" s="344"/>
      <c r="I46" s="344"/>
      <c r="J46" s="345"/>
    </row>
    <row r="47" spans="1:10" ht="15.75">
      <c r="A47" s="437">
        <v>1.1</v>
      </c>
      <c r="B47" s="15" t="s">
        <v>84</v>
      </c>
      <c r="D47" s="9" t="s">
        <v>94</v>
      </c>
      <c r="F47" s="486">
        <v>601.519</v>
      </c>
      <c r="G47" s="425"/>
      <c r="H47" s="434"/>
      <c r="I47" s="344"/>
      <c r="J47" s="428">
        <f>F47*H47</f>
        <v>0</v>
      </c>
    </row>
    <row r="48" spans="1:10" ht="18" thickBot="1">
      <c r="A48" s="438"/>
      <c r="B48" s="11" t="s">
        <v>55</v>
      </c>
      <c r="D48" s="12" t="s">
        <v>95</v>
      </c>
      <c r="F48" s="487"/>
      <c r="G48" s="425"/>
      <c r="H48" s="435"/>
      <c r="I48" s="344"/>
      <c r="J48" s="429"/>
    </row>
    <row r="49" spans="1:4" ht="2.25" customHeight="1" thickBot="1">
      <c r="A49" s="3"/>
      <c r="B49" s="5"/>
      <c r="D49" s="7"/>
    </row>
    <row r="50" spans="1:10" ht="15.75" thickBot="1">
      <c r="A50" s="3"/>
      <c r="B50" s="2"/>
      <c r="D50" s="7"/>
      <c r="F50" s="415" t="s">
        <v>0</v>
      </c>
      <c r="G50" s="416"/>
      <c r="H50" s="417"/>
      <c r="J50" s="347">
        <f>SUM(J20:J48)</f>
        <v>0</v>
      </c>
    </row>
    <row r="51" spans="1:10" ht="6.75" customHeight="1" thickBot="1">
      <c r="A51" s="3"/>
      <c r="B51" s="2"/>
      <c r="D51" s="7"/>
      <c r="J51" s="346"/>
    </row>
    <row r="52" spans="1:10" ht="22.5" customHeight="1" thickBot="1">
      <c r="A52" s="381">
        <v>2</v>
      </c>
      <c r="B52" s="418" t="s">
        <v>27</v>
      </c>
      <c r="C52" s="419"/>
      <c r="D52" s="419"/>
      <c r="E52" s="419"/>
      <c r="F52" s="419"/>
      <c r="G52" s="419"/>
      <c r="H52" s="419"/>
      <c r="I52" s="419"/>
      <c r="J52" s="420"/>
    </row>
    <row r="53" spans="1:4" ht="13.5">
      <c r="A53" s="1" t="s">
        <v>26</v>
      </c>
      <c r="B53" s="16"/>
      <c r="D53" s="7"/>
    </row>
    <row r="54" spans="1:4" ht="14.25" thickBot="1">
      <c r="A54" s="485" t="s">
        <v>28</v>
      </c>
      <c r="B54" s="485"/>
      <c r="D54" s="7"/>
    </row>
    <row r="55" spans="1:4" ht="2.25" customHeight="1" thickBot="1">
      <c r="A55" s="2"/>
      <c r="B55" s="2"/>
      <c r="D55" s="7"/>
    </row>
    <row r="56" spans="1:10" ht="15.75">
      <c r="A56" s="421">
        <v>2.1</v>
      </c>
      <c r="B56" s="17" t="s">
        <v>378</v>
      </c>
      <c r="D56" s="13" t="s">
        <v>92</v>
      </c>
      <c r="F56" s="423">
        <v>1095.5</v>
      </c>
      <c r="G56" s="425"/>
      <c r="H56" s="434"/>
      <c r="I56" s="344"/>
      <c r="J56" s="428">
        <f>F56*H56</f>
        <v>0</v>
      </c>
    </row>
    <row r="57" spans="1:10" ht="18" thickBot="1">
      <c r="A57" s="422"/>
      <c r="B57" s="18" t="s">
        <v>377</v>
      </c>
      <c r="D57" s="19" t="s">
        <v>96</v>
      </c>
      <c r="F57" s="424"/>
      <c r="G57" s="425"/>
      <c r="H57" s="435"/>
      <c r="I57" s="344"/>
      <c r="J57" s="429"/>
    </row>
    <row r="58" spans="1:4" ht="2.25" customHeight="1" thickBot="1">
      <c r="A58" s="3"/>
      <c r="B58" s="2"/>
      <c r="D58" s="7"/>
    </row>
    <row r="59" spans="1:10" ht="15.75">
      <c r="A59" s="421">
        <v>2.2</v>
      </c>
      <c r="B59" s="17" t="s">
        <v>360</v>
      </c>
      <c r="D59" s="13" t="s">
        <v>97</v>
      </c>
      <c r="F59" s="423">
        <f>(8.3+7.8+7.8+2.5+2.5+15.4)*0.1+(8+8+8+15)*0.3</f>
        <v>16.13</v>
      </c>
      <c r="G59" s="425"/>
      <c r="H59" s="434"/>
      <c r="I59" s="344"/>
      <c r="J59" s="428">
        <f>F59*H59</f>
        <v>0</v>
      </c>
    </row>
    <row r="60" spans="1:10" ht="18" thickBot="1">
      <c r="A60" s="422">
        <v>2.6</v>
      </c>
      <c r="B60" s="18" t="s">
        <v>359</v>
      </c>
      <c r="D60" s="19" t="s">
        <v>98</v>
      </c>
      <c r="F60" s="424"/>
      <c r="G60" s="425"/>
      <c r="H60" s="435"/>
      <c r="I60" s="344"/>
      <c r="J60" s="429"/>
    </row>
    <row r="61" spans="1:4" ht="2.25" customHeight="1" thickBot="1">
      <c r="A61" s="3"/>
      <c r="B61" s="20"/>
      <c r="D61" s="7"/>
    </row>
    <row r="62" spans="1:10" ht="15.75">
      <c r="A62" s="490">
        <v>2.3</v>
      </c>
      <c r="B62" s="17" t="s">
        <v>136</v>
      </c>
      <c r="D62" s="13" t="s">
        <v>97</v>
      </c>
      <c r="F62" s="423">
        <f>160*0.1</f>
        <v>16</v>
      </c>
      <c r="G62" s="10"/>
      <c r="H62" s="434"/>
      <c r="I62" s="344"/>
      <c r="J62" s="428">
        <f>F62*H62</f>
        <v>0</v>
      </c>
    </row>
    <row r="63" spans="1:10" ht="18" thickBot="1">
      <c r="A63" s="491"/>
      <c r="B63" s="18" t="s">
        <v>137</v>
      </c>
      <c r="D63" s="19" t="s">
        <v>98</v>
      </c>
      <c r="F63" s="424"/>
      <c r="G63" s="10"/>
      <c r="H63" s="435"/>
      <c r="I63" s="344"/>
      <c r="J63" s="429"/>
    </row>
    <row r="64" spans="1:4" ht="2.25" customHeight="1" thickBot="1">
      <c r="A64" s="3"/>
      <c r="B64" s="21"/>
      <c r="D64" s="7"/>
    </row>
    <row r="65" spans="1:10" ht="15.75" thickBot="1">
      <c r="A65" s="3"/>
      <c r="B65" s="21"/>
      <c r="D65" s="7"/>
      <c r="F65" s="415" t="s">
        <v>7</v>
      </c>
      <c r="G65" s="416"/>
      <c r="H65" s="417"/>
      <c r="J65" s="347">
        <f>SUM(J56:J63)</f>
        <v>0</v>
      </c>
    </row>
    <row r="66" spans="1:8" ht="2.25" customHeight="1" thickBot="1">
      <c r="A66" s="3"/>
      <c r="B66" s="21"/>
      <c r="D66" s="7"/>
      <c r="F66" s="398"/>
      <c r="G66" s="22"/>
      <c r="H66" s="23"/>
    </row>
    <row r="67" spans="1:10" ht="14.25" thickBot="1">
      <c r="A67" s="381">
        <v>3</v>
      </c>
      <c r="B67" s="418" t="s">
        <v>29</v>
      </c>
      <c r="C67" s="419"/>
      <c r="D67" s="419"/>
      <c r="E67" s="419"/>
      <c r="F67" s="419"/>
      <c r="G67" s="419"/>
      <c r="H67" s="419"/>
      <c r="I67" s="419"/>
      <c r="J67" s="420"/>
    </row>
    <row r="68" spans="1:4" ht="2.25" customHeight="1">
      <c r="A68" s="3"/>
      <c r="B68" s="2"/>
      <c r="D68" s="7"/>
    </row>
    <row r="69" spans="1:2" ht="13.5">
      <c r="A69" s="501">
        <v>3.1</v>
      </c>
      <c r="B69" s="24" t="s">
        <v>86</v>
      </c>
    </row>
    <row r="70" spans="1:2" ht="15.75">
      <c r="A70" s="502">
        <v>3.1</v>
      </c>
      <c r="B70" s="26" t="s">
        <v>37</v>
      </c>
    </row>
    <row r="71" spans="1:10" ht="15.75">
      <c r="A71" s="25"/>
      <c r="B71" s="27" t="s">
        <v>99</v>
      </c>
      <c r="D71" s="503" t="s">
        <v>43</v>
      </c>
      <c r="F71" s="30">
        <v>0.5</v>
      </c>
      <c r="H71" s="348"/>
      <c r="I71" s="344"/>
      <c r="J71" s="349">
        <f>H71*F71</f>
        <v>0</v>
      </c>
    </row>
    <row r="72" spans="1:10" ht="15.75">
      <c r="A72" s="28"/>
      <c r="B72" s="29" t="s">
        <v>100</v>
      </c>
      <c r="D72" s="504"/>
      <c r="F72" s="30">
        <v>0.8</v>
      </c>
      <c r="H72" s="348"/>
      <c r="I72" s="344"/>
      <c r="J72" s="349">
        <f>H72*F72</f>
        <v>0</v>
      </c>
    </row>
    <row r="73" spans="1:4" ht="2.25" customHeight="1" thickBot="1">
      <c r="A73" s="3"/>
      <c r="D73" s="7"/>
    </row>
    <row r="74" spans="1:10" ht="15.75" thickBot="1">
      <c r="A74" s="3"/>
      <c r="B74" s="2"/>
      <c r="D74" s="7"/>
      <c r="F74" s="415" t="s">
        <v>6</v>
      </c>
      <c r="G74" s="416"/>
      <c r="H74" s="417"/>
      <c r="J74" s="347">
        <f>SUM(J71:J72)</f>
        <v>0</v>
      </c>
    </row>
    <row r="75" spans="1:8" ht="2.25" customHeight="1">
      <c r="A75" s="3"/>
      <c r="B75" s="2"/>
      <c r="D75" s="7"/>
      <c r="F75" s="399"/>
      <c r="G75" s="31"/>
      <c r="H75" s="32"/>
    </row>
    <row r="76" spans="1:4" ht="2.25" customHeight="1" thickBot="1">
      <c r="A76" s="3"/>
      <c r="B76" s="2"/>
      <c r="D76" s="7"/>
    </row>
    <row r="77" spans="1:10" ht="16.5" thickBot="1">
      <c r="A77" s="381">
        <v>4</v>
      </c>
      <c r="B77" s="418" t="s">
        <v>101</v>
      </c>
      <c r="C77" s="419"/>
      <c r="D77" s="419"/>
      <c r="E77" s="419"/>
      <c r="F77" s="419"/>
      <c r="G77" s="419"/>
      <c r="H77" s="419"/>
      <c r="I77" s="419"/>
      <c r="J77" s="420"/>
    </row>
    <row r="78" spans="1:4" ht="3" customHeight="1" thickBot="1">
      <c r="A78" s="3"/>
      <c r="B78" s="2"/>
      <c r="D78" s="7"/>
    </row>
    <row r="79" spans="1:10" ht="19.5" customHeight="1">
      <c r="A79" s="421">
        <v>4.1</v>
      </c>
      <c r="B79" s="17" t="s">
        <v>379</v>
      </c>
      <c r="D79" s="13" t="s">
        <v>97</v>
      </c>
      <c r="F79" s="423">
        <f>(2*1.55+2*4.3+2*2.8+4.33+6+5.13+3+2+1.3+1+2.7+1.7+2.8+4.3+2*1.55+2*4.3+2*2.8+2*4.3+2.2+1.3+1+2*3+6+4.1+1.7+1.6+4.3)*3.1*0.12</f>
        <v>39.305519999999994</v>
      </c>
      <c r="G79" s="425"/>
      <c r="H79" s="434"/>
      <c r="I79" s="344"/>
      <c r="J79" s="428">
        <f>F79*H79</f>
        <v>0</v>
      </c>
    </row>
    <row r="80" spans="1:10" ht="20.25" customHeight="1" thickBot="1">
      <c r="A80" s="422">
        <v>4.1</v>
      </c>
      <c r="B80" s="18" t="s">
        <v>380</v>
      </c>
      <c r="D80" s="19" t="s">
        <v>98</v>
      </c>
      <c r="F80" s="424"/>
      <c r="G80" s="425"/>
      <c r="H80" s="435"/>
      <c r="I80" s="344"/>
      <c r="J80" s="429"/>
    </row>
    <row r="81" spans="1:4" ht="3" customHeight="1" thickBot="1">
      <c r="A81" s="3"/>
      <c r="B81" s="2"/>
      <c r="D81" s="7"/>
    </row>
    <row r="82" spans="1:10" ht="15.75">
      <c r="A82" s="421">
        <v>4.2</v>
      </c>
      <c r="B82" s="17" t="s">
        <v>381</v>
      </c>
      <c r="D82" s="13" t="s">
        <v>97</v>
      </c>
      <c r="F82" s="423">
        <f>((2.8+5.6+6)*4*2.7-8*1.9*1.9)*0.4</f>
        <v>50.656</v>
      </c>
      <c r="G82" s="425"/>
      <c r="H82" s="434"/>
      <c r="I82" s="344"/>
      <c r="J82" s="428">
        <f>F82*H82</f>
        <v>0</v>
      </c>
    </row>
    <row r="83" spans="1:10" ht="20.25" customHeight="1" thickBot="1">
      <c r="A83" s="422">
        <v>4.1</v>
      </c>
      <c r="B83" s="18" t="s">
        <v>382</v>
      </c>
      <c r="D83" s="19" t="s">
        <v>98</v>
      </c>
      <c r="F83" s="424"/>
      <c r="G83" s="425"/>
      <c r="H83" s="435"/>
      <c r="I83" s="344"/>
      <c r="J83" s="429"/>
    </row>
    <row r="84" spans="1:4" ht="2.25" customHeight="1" thickBot="1">
      <c r="A84" s="33"/>
      <c r="B84" s="34"/>
      <c r="D84" s="7"/>
    </row>
    <row r="85" spans="1:10" ht="15.75" thickBot="1">
      <c r="A85" s="3"/>
      <c r="B85" s="21"/>
      <c r="D85" s="7"/>
      <c r="F85" s="415" t="s">
        <v>5</v>
      </c>
      <c r="G85" s="416"/>
      <c r="H85" s="417"/>
      <c r="J85" s="347">
        <f>SUM(J79:J84)</f>
        <v>0</v>
      </c>
    </row>
    <row r="86" spans="1:4" ht="2.25" customHeight="1" thickBot="1">
      <c r="A86" s="3"/>
      <c r="B86" s="2"/>
      <c r="D86" s="7"/>
    </row>
    <row r="87" spans="1:10" ht="16.5" thickBot="1">
      <c r="A87" s="381">
        <v>5</v>
      </c>
      <c r="B87" s="418" t="s">
        <v>102</v>
      </c>
      <c r="C87" s="419"/>
      <c r="D87" s="419"/>
      <c r="E87" s="419"/>
      <c r="F87" s="419"/>
      <c r="G87" s="419"/>
      <c r="H87" s="419"/>
      <c r="I87" s="419"/>
      <c r="J87" s="420"/>
    </row>
    <row r="88" spans="1:4" ht="2.25" customHeight="1">
      <c r="A88" s="2"/>
      <c r="B88" s="2"/>
      <c r="D88" s="7"/>
    </row>
    <row r="89" spans="1:4" ht="13.5">
      <c r="A89" s="2" t="s">
        <v>15</v>
      </c>
      <c r="B89" s="2"/>
      <c r="D89" s="7"/>
    </row>
    <row r="90" spans="1:10" ht="13.5">
      <c r="A90" s="2" t="s">
        <v>30</v>
      </c>
      <c r="B90" s="2"/>
      <c r="D90" s="7"/>
      <c r="J90" s="275"/>
    </row>
    <row r="91" spans="1:10" ht="2.25" customHeight="1" thickBot="1">
      <c r="A91" s="2"/>
      <c r="B91" s="2"/>
      <c r="D91" s="7"/>
      <c r="J91" s="275"/>
    </row>
    <row r="92" spans="1:10" ht="15.75">
      <c r="A92" s="421">
        <v>5.1</v>
      </c>
      <c r="B92" s="17" t="s">
        <v>383</v>
      </c>
      <c r="D92" s="13" t="s">
        <v>97</v>
      </c>
      <c r="F92" s="423">
        <v>42.8</v>
      </c>
      <c r="G92" s="425"/>
      <c r="H92" s="434"/>
      <c r="I92" s="344"/>
      <c r="J92" s="428">
        <f>F92*H92</f>
        <v>0</v>
      </c>
    </row>
    <row r="93" spans="1:10" ht="18" thickBot="1">
      <c r="A93" s="422">
        <v>5.1</v>
      </c>
      <c r="B93" s="18" t="s">
        <v>384</v>
      </c>
      <c r="D93" s="19" t="s">
        <v>95</v>
      </c>
      <c r="F93" s="424"/>
      <c r="G93" s="425"/>
      <c r="H93" s="435"/>
      <c r="I93" s="344"/>
      <c r="J93" s="429"/>
    </row>
    <row r="94" spans="1:4" ht="2.25" customHeight="1" thickBot="1">
      <c r="A94" s="2"/>
      <c r="B94" s="35"/>
      <c r="D94" s="7"/>
    </row>
    <row r="95" spans="1:10" ht="13.5">
      <c r="A95" s="421">
        <v>5.2</v>
      </c>
      <c r="B95" s="17" t="s">
        <v>386</v>
      </c>
      <c r="D95" s="13" t="s">
        <v>39</v>
      </c>
      <c r="F95" s="423">
        <v>2</v>
      </c>
      <c r="G95" s="425"/>
      <c r="H95" s="434"/>
      <c r="I95" s="344"/>
      <c r="J95" s="428">
        <f>F95*H95</f>
        <v>0</v>
      </c>
    </row>
    <row r="96" spans="1:10" ht="16.5" thickBot="1">
      <c r="A96" s="422">
        <v>5.2</v>
      </c>
      <c r="B96" s="18" t="s">
        <v>385</v>
      </c>
      <c r="D96" s="14" t="s">
        <v>57</v>
      </c>
      <c r="F96" s="424"/>
      <c r="G96" s="425"/>
      <c r="H96" s="435"/>
      <c r="I96" s="344"/>
      <c r="J96" s="429"/>
    </row>
    <row r="97" spans="1:4" ht="2.25" customHeight="1" thickBot="1">
      <c r="A97" s="2"/>
      <c r="B97" s="35"/>
      <c r="D97" s="7"/>
    </row>
    <row r="98" spans="1:10" ht="15.75">
      <c r="A98" s="421">
        <v>5.3</v>
      </c>
      <c r="B98" s="17" t="s">
        <v>387</v>
      </c>
      <c r="D98" s="13" t="s">
        <v>92</v>
      </c>
      <c r="F98" s="423">
        <v>840</v>
      </c>
      <c r="G98" s="425"/>
      <c r="H98" s="434"/>
      <c r="I98" s="344"/>
      <c r="J98" s="428">
        <f>F98*H98</f>
        <v>0</v>
      </c>
    </row>
    <row r="99" spans="1:10" ht="15.75" customHeight="1" thickBot="1">
      <c r="A99" s="422">
        <v>5.3</v>
      </c>
      <c r="B99" s="18" t="s">
        <v>388</v>
      </c>
      <c r="D99" s="19" t="s">
        <v>104</v>
      </c>
      <c r="F99" s="424"/>
      <c r="G99" s="425"/>
      <c r="H99" s="435"/>
      <c r="I99" s="344"/>
      <c r="J99" s="429"/>
    </row>
    <row r="100" spans="1:4" ht="2.25" customHeight="1" thickBot="1">
      <c r="A100" s="2"/>
      <c r="B100" s="5"/>
      <c r="D100" s="7"/>
    </row>
    <row r="101" spans="1:10" ht="13.5">
      <c r="A101" s="421">
        <v>5.4</v>
      </c>
      <c r="B101" s="17" t="s">
        <v>389</v>
      </c>
      <c r="D101" s="13" t="s">
        <v>13</v>
      </c>
      <c r="F101" s="423">
        <v>98</v>
      </c>
      <c r="G101" s="425"/>
      <c r="H101" s="434"/>
      <c r="I101" s="344"/>
      <c r="J101" s="428">
        <f>F101*H101</f>
        <v>0</v>
      </c>
    </row>
    <row r="102" spans="1:10" ht="16.5" thickBot="1">
      <c r="A102" s="422">
        <v>10.1</v>
      </c>
      <c r="B102" s="18" t="s">
        <v>390</v>
      </c>
      <c r="D102" s="14" t="s">
        <v>45</v>
      </c>
      <c r="F102" s="424"/>
      <c r="G102" s="425"/>
      <c r="H102" s="435"/>
      <c r="I102" s="344"/>
      <c r="J102" s="429"/>
    </row>
    <row r="103" spans="1:4" ht="2.25" customHeight="1" thickBot="1">
      <c r="A103" s="2"/>
      <c r="B103" s="5"/>
      <c r="D103" s="7"/>
    </row>
    <row r="104" spans="1:10" ht="13.5">
      <c r="A104" s="421">
        <v>5.5</v>
      </c>
      <c r="B104" s="17" t="s">
        <v>391</v>
      </c>
      <c r="D104" s="13" t="s">
        <v>13</v>
      </c>
      <c r="F104" s="423">
        <v>14</v>
      </c>
      <c r="G104" s="425"/>
      <c r="H104" s="434"/>
      <c r="I104" s="344"/>
      <c r="J104" s="428">
        <f>F104*H104</f>
        <v>0</v>
      </c>
    </row>
    <row r="105" spans="1:10" ht="16.5" thickBot="1">
      <c r="A105" s="422">
        <v>10.1</v>
      </c>
      <c r="B105" s="18" t="s">
        <v>392</v>
      </c>
      <c r="D105" s="14" t="s">
        <v>45</v>
      </c>
      <c r="F105" s="424"/>
      <c r="G105" s="425"/>
      <c r="H105" s="435"/>
      <c r="I105" s="344"/>
      <c r="J105" s="429"/>
    </row>
    <row r="106" spans="1:4" ht="2.25" customHeight="1" thickBot="1">
      <c r="A106" s="2"/>
      <c r="B106" s="5"/>
      <c r="D106" s="7"/>
    </row>
    <row r="107" spans="1:10" ht="13.5">
      <c r="A107" s="421">
        <v>5.6</v>
      </c>
      <c r="B107" s="17" t="s">
        <v>393</v>
      </c>
      <c r="D107" s="13" t="s">
        <v>39</v>
      </c>
      <c r="F107" s="423">
        <v>16</v>
      </c>
      <c r="G107" s="425"/>
      <c r="H107" s="434"/>
      <c r="I107" s="344"/>
      <c r="J107" s="428">
        <f>F107*H107</f>
        <v>0</v>
      </c>
    </row>
    <row r="108" spans="1:10" ht="16.5" thickBot="1">
      <c r="A108" s="422">
        <v>10.2</v>
      </c>
      <c r="B108" s="18" t="s">
        <v>394</v>
      </c>
      <c r="D108" s="14" t="s">
        <v>44</v>
      </c>
      <c r="F108" s="424"/>
      <c r="G108" s="425"/>
      <c r="H108" s="435"/>
      <c r="I108" s="344"/>
      <c r="J108" s="429"/>
    </row>
    <row r="109" spans="1:4" ht="2.25" customHeight="1" thickBot="1">
      <c r="A109" s="2"/>
      <c r="B109" s="5"/>
      <c r="D109" s="7"/>
    </row>
    <row r="110" spans="1:10" ht="17.25" customHeight="1">
      <c r="A110" s="421">
        <v>5.7</v>
      </c>
      <c r="B110" s="17" t="s">
        <v>395</v>
      </c>
      <c r="D110" s="13" t="s">
        <v>13</v>
      </c>
      <c r="F110" s="423">
        <v>132</v>
      </c>
      <c r="G110" s="425"/>
      <c r="H110" s="434"/>
      <c r="I110" s="344"/>
      <c r="J110" s="428">
        <f>F110*H110</f>
        <v>0</v>
      </c>
    </row>
    <row r="111" spans="1:10" ht="16.5" thickBot="1">
      <c r="A111" s="422">
        <v>10.2</v>
      </c>
      <c r="B111" s="18" t="s">
        <v>396</v>
      </c>
      <c r="D111" s="14" t="s">
        <v>45</v>
      </c>
      <c r="F111" s="424"/>
      <c r="G111" s="425"/>
      <c r="H111" s="435"/>
      <c r="I111" s="344"/>
      <c r="J111" s="429"/>
    </row>
    <row r="112" spans="1:4" ht="2.25" customHeight="1" thickBot="1">
      <c r="A112" s="2"/>
      <c r="B112" s="5"/>
      <c r="D112" s="7"/>
    </row>
    <row r="113" spans="1:10" ht="13.5">
      <c r="A113" s="421">
        <v>5.8</v>
      </c>
      <c r="B113" s="17" t="s">
        <v>397</v>
      </c>
      <c r="D113" s="13" t="s">
        <v>13</v>
      </c>
      <c r="F113" s="423">
        <v>112</v>
      </c>
      <c r="G113" s="425"/>
      <c r="H113" s="434"/>
      <c r="I113" s="344"/>
      <c r="J113" s="428">
        <f>F113*H113</f>
        <v>0</v>
      </c>
    </row>
    <row r="114" spans="1:10" ht="16.5" thickBot="1">
      <c r="A114" s="422">
        <v>10.2</v>
      </c>
      <c r="B114" s="18" t="s">
        <v>398</v>
      </c>
      <c r="D114" s="14" t="s">
        <v>45</v>
      </c>
      <c r="F114" s="424"/>
      <c r="G114" s="425"/>
      <c r="H114" s="435"/>
      <c r="I114" s="344"/>
      <c r="J114" s="429"/>
    </row>
    <row r="115" spans="1:4" ht="2.25" customHeight="1" thickBot="1">
      <c r="A115" s="2"/>
      <c r="B115" s="5"/>
      <c r="D115" s="7"/>
    </row>
    <row r="116" spans="1:10" ht="13.5">
      <c r="A116" s="490">
        <v>5.9</v>
      </c>
      <c r="B116" s="62" t="s">
        <v>399</v>
      </c>
      <c r="D116" s="13" t="s">
        <v>13</v>
      </c>
      <c r="F116" s="423">
        <v>90</v>
      </c>
      <c r="G116" s="425"/>
      <c r="H116" s="434"/>
      <c r="I116" s="344"/>
      <c r="J116" s="428">
        <f>F116*H116</f>
        <v>0</v>
      </c>
    </row>
    <row r="117" spans="1:10" ht="16.5" thickBot="1">
      <c r="A117" s="491">
        <v>10.2</v>
      </c>
      <c r="B117" s="75" t="s">
        <v>400</v>
      </c>
      <c r="D117" s="14" t="s">
        <v>45</v>
      </c>
      <c r="F117" s="424"/>
      <c r="G117" s="425"/>
      <c r="H117" s="435"/>
      <c r="I117" s="344"/>
      <c r="J117" s="429"/>
    </row>
    <row r="118" spans="1:4" ht="2.25" customHeight="1" thickBot="1">
      <c r="A118" s="2"/>
      <c r="B118" s="5"/>
      <c r="D118" s="7"/>
    </row>
    <row r="119" spans="1:10" ht="13.5">
      <c r="A119" s="437">
        <v>5.1</v>
      </c>
      <c r="B119" s="17" t="s">
        <v>401</v>
      </c>
      <c r="D119" s="13" t="s">
        <v>13</v>
      </c>
      <c r="F119" s="423">
        <v>92</v>
      </c>
      <c r="G119" s="425"/>
      <c r="H119" s="434"/>
      <c r="I119" s="344"/>
      <c r="J119" s="428">
        <f>F119*H119</f>
        <v>0</v>
      </c>
    </row>
    <row r="120" spans="1:10" ht="16.5" thickBot="1">
      <c r="A120" s="438">
        <v>10.2</v>
      </c>
      <c r="B120" s="18" t="s">
        <v>402</v>
      </c>
      <c r="D120" s="14" t="s">
        <v>45</v>
      </c>
      <c r="F120" s="424"/>
      <c r="G120" s="425"/>
      <c r="H120" s="435"/>
      <c r="I120" s="344"/>
      <c r="J120" s="429"/>
    </row>
    <row r="121" spans="1:10" ht="2.25" customHeight="1" thickBot="1">
      <c r="A121" s="33"/>
      <c r="B121" s="34"/>
      <c r="D121" s="7"/>
      <c r="J121" s="109"/>
    </row>
    <row r="122" spans="1:10" ht="15.75" thickBot="1">
      <c r="A122" s="2"/>
      <c r="B122" s="2"/>
      <c r="D122" s="7"/>
      <c r="F122" s="415" t="s">
        <v>4</v>
      </c>
      <c r="G122" s="416"/>
      <c r="H122" s="417"/>
      <c r="J122" s="347">
        <f>SUM(J92:J120)</f>
        <v>0</v>
      </c>
    </row>
    <row r="123" spans="1:8" ht="2.25" customHeight="1" thickBot="1">
      <c r="A123" s="2"/>
      <c r="B123" s="2"/>
      <c r="D123" s="7"/>
      <c r="F123" s="399"/>
      <c r="G123" s="31"/>
      <c r="H123" s="90"/>
    </row>
    <row r="124" spans="1:10" ht="16.5" thickBot="1">
      <c r="A124" s="381">
        <v>6</v>
      </c>
      <c r="B124" s="418" t="s">
        <v>138</v>
      </c>
      <c r="C124" s="419"/>
      <c r="D124" s="419"/>
      <c r="E124" s="419"/>
      <c r="F124" s="419"/>
      <c r="G124" s="419"/>
      <c r="H124" s="419"/>
      <c r="I124" s="419"/>
      <c r="J124" s="420"/>
    </row>
    <row r="125" spans="1:4" ht="2.25" customHeight="1" thickBot="1">
      <c r="A125" s="2"/>
      <c r="B125" s="2"/>
      <c r="D125" s="7"/>
    </row>
    <row r="126" spans="1:10" ht="13.5">
      <c r="A126" s="421">
        <v>6.1</v>
      </c>
      <c r="B126" s="62" t="s">
        <v>130</v>
      </c>
      <c r="D126" s="13" t="s">
        <v>13</v>
      </c>
      <c r="F126" s="423">
        <v>25</v>
      </c>
      <c r="G126" s="425"/>
      <c r="H126" s="434"/>
      <c r="I126" s="344"/>
      <c r="J126" s="428">
        <f>F126*H126</f>
        <v>0</v>
      </c>
    </row>
    <row r="127" spans="1:10" ht="33" thickBot="1">
      <c r="A127" s="422">
        <v>6.1</v>
      </c>
      <c r="B127" s="75" t="s">
        <v>126</v>
      </c>
      <c r="D127" s="14" t="s">
        <v>45</v>
      </c>
      <c r="F127" s="424"/>
      <c r="G127" s="425"/>
      <c r="H127" s="435"/>
      <c r="I127" s="344"/>
      <c r="J127" s="429"/>
    </row>
    <row r="128" spans="1:4" ht="2.25" customHeight="1" thickBot="1">
      <c r="A128" s="2"/>
      <c r="B128" s="2"/>
      <c r="D128" s="7"/>
    </row>
    <row r="129" spans="1:10" ht="15.75">
      <c r="A129" s="421">
        <v>6.2</v>
      </c>
      <c r="B129" s="17" t="s">
        <v>373</v>
      </c>
      <c r="D129" s="13" t="s">
        <v>92</v>
      </c>
      <c r="F129" s="423">
        <f>3235.5-182-155</f>
        <v>2898.5</v>
      </c>
      <c r="G129" s="425"/>
      <c r="H129" s="434"/>
      <c r="I129" s="344"/>
      <c r="J129" s="428">
        <f>F129*H129</f>
        <v>0</v>
      </c>
    </row>
    <row r="130" spans="1:10" ht="18" thickBot="1">
      <c r="A130" s="422">
        <v>6.1</v>
      </c>
      <c r="B130" s="18" t="s">
        <v>372</v>
      </c>
      <c r="D130" s="19" t="s">
        <v>93</v>
      </c>
      <c r="F130" s="424"/>
      <c r="G130" s="425"/>
      <c r="H130" s="435"/>
      <c r="I130" s="344"/>
      <c r="J130" s="429"/>
    </row>
    <row r="131" spans="1:8" ht="2.25" customHeight="1" thickBot="1">
      <c r="A131" s="36"/>
      <c r="B131" s="21"/>
      <c r="D131" s="7"/>
      <c r="F131" s="400"/>
      <c r="G131" s="7"/>
      <c r="H131" s="7"/>
    </row>
    <row r="132" spans="1:10" ht="15.75">
      <c r="A132" s="421">
        <v>6.3</v>
      </c>
      <c r="B132" s="17" t="s">
        <v>366</v>
      </c>
      <c r="D132" s="13" t="s">
        <v>92</v>
      </c>
      <c r="F132" s="423">
        <f>60*0.3*5.7+58*6*0.3*2</f>
        <v>311.4</v>
      </c>
      <c r="G132" s="425"/>
      <c r="H132" s="434"/>
      <c r="I132" s="344"/>
      <c r="J132" s="428">
        <f>F132*H132</f>
        <v>0</v>
      </c>
    </row>
    <row r="133" spans="1:10" ht="24" customHeight="1" thickBot="1">
      <c r="A133" s="422">
        <v>6.1</v>
      </c>
      <c r="B133" s="18" t="s">
        <v>371</v>
      </c>
      <c r="D133" s="19" t="s">
        <v>93</v>
      </c>
      <c r="F133" s="424"/>
      <c r="G133" s="425"/>
      <c r="H133" s="435"/>
      <c r="I133" s="344"/>
      <c r="J133" s="429"/>
    </row>
    <row r="134" spans="1:7" ht="2.25" customHeight="1" thickBot="1">
      <c r="A134" s="36"/>
      <c r="B134" s="21"/>
      <c r="D134" s="7"/>
      <c r="F134" s="400"/>
      <c r="G134" s="7"/>
    </row>
    <row r="135" spans="1:10" ht="15.75">
      <c r="A135" s="421">
        <v>6.4</v>
      </c>
      <c r="B135" s="17" t="s">
        <v>367</v>
      </c>
      <c r="D135" s="13" t="s">
        <v>92</v>
      </c>
      <c r="F135" s="423">
        <f>130*7.2-52*1.9*1.8-2*15*2.7-0.9*2.1*5-1.2*2.4*2-1.5*2.7*3-2.1*0.9*2</f>
        <v>646.02</v>
      </c>
      <c r="G135" s="425"/>
      <c r="H135" s="434"/>
      <c r="I135" s="344"/>
      <c r="J135" s="428">
        <f>F135*H135</f>
        <v>0</v>
      </c>
    </row>
    <row r="136" spans="1:10" ht="18" thickBot="1">
      <c r="A136" s="422">
        <v>6.2</v>
      </c>
      <c r="B136" s="18" t="s">
        <v>370</v>
      </c>
      <c r="D136" s="19" t="s">
        <v>93</v>
      </c>
      <c r="F136" s="424"/>
      <c r="G136" s="425"/>
      <c r="H136" s="435"/>
      <c r="I136" s="344"/>
      <c r="J136" s="429"/>
    </row>
    <row r="137" spans="1:8" ht="2.25" customHeight="1" thickBot="1">
      <c r="A137" s="36"/>
      <c r="B137" s="21"/>
      <c r="D137" s="7"/>
      <c r="F137" s="400"/>
      <c r="G137" s="7"/>
      <c r="H137" s="7"/>
    </row>
    <row r="138" spans="1:10" ht="15.75">
      <c r="A138" s="421">
        <v>6.5</v>
      </c>
      <c r="B138" s="17" t="s">
        <v>368</v>
      </c>
      <c r="D138" s="13" t="s">
        <v>92</v>
      </c>
      <c r="F138" s="423">
        <f>F135*1.05</f>
        <v>678.321</v>
      </c>
      <c r="G138" s="425"/>
      <c r="H138" s="434"/>
      <c r="I138" s="344"/>
      <c r="J138" s="428">
        <f>F138*H138</f>
        <v>0</v>
      </c>
    </row>
    <row r="139" spans="1:10" ht="18" thickBot="1">
      <c r="A139" s="422">
        <v>6.3</v>
      </c>
      <c r="B139" s="18" t="s">
        <v>369</v>
      </c>
      <c r="D139" s="19" t="s">
        <v>93</v>
      </c>
      <c r="F139" s="424"/>
      <c r="G139" s="425"/>
      <c r="H139" s="435"/>
      <c r="I139" s="344"/>
      <c r="J139" s="429"/>
    </row>
    <row r="140" spans="1:7" ht="2.25" customHeight="1" thickBot="1">
      <c r="A140" s="36"/>
      <c r="B140" s="21"/>
      <c r="D140" s="7"/>
      <c r="F140" s="400"/>
      <c r="G140" s="7"/>
    </row>
    <row r="141" spans="1:10" ht="15.75">
      <c r="A141" s="430">
        <v>6.6</v>
      </c>
      <c r="B141" s="285" t="s">
        <v>374</v>
      </c>
      <c r="C141" s="286"/>
      <c r="D141" s="287" t="s">
        <v>92</v>
      </c>
      <c r="E141" s="286"/>
      <c r="F141" s="423">
        <f>130*0.9</f>
        <v>117</v>
      </c>
      <c r="G141" s="464"/>
      <c r="H141" s="434"/>
      <c r="I141" s="344"/>
      <c r="J141" s="428">
        <f>F141*H141</f>
        <v>0</v>
      </c>
    </row>
    <row r="142" spans="1:10" ht="15.75" customHeight="1" thickBot="1">
      <c r="A142" s="431">
        <v>6.3</v>
      </c>
      <c r="B142" s="61" t="s">
        <v>375</v>
      </c>
      <c r="C142" s="286"/>
      <c r="D142" s="288" t="s">
        <v>93</v>
      </c>
      <c r="E142" s="286"/>
      <c r="F142" s="424"/>
      <c r="G142" s="464"/>
      <c r="H142" s="435"/>
      <c r="I142" s="344"/>
      <c r="J142" s="429"/>
    </row>
    <row r="143" spans="1:246" ht="1.5" customHeight="1" thickBot="1">
      <c r="A143" s="289"/>
      <c r="B143" s="290"/>
      <c r="C143" s="291"/>
      <c r="D143" s="292"/>
      <c r="E143" s="291"/>
      <c r="F143" s="401"/>
      <c r="G143" s="292"/>
      <c r="H143" s="292"/>
      <c r="I143" s="291"/>
      <c r="J143" s="276"/>
      <c r="K143" s="163"/>
      <c r="L143" s="163"/>
      <c r="M143" s="163"/>
      <c r="N143" s="163"/>
      <c r="O143" s="163"/>
      <c r="P143" s="163"/>
      <c r="Q143" s="163"/>
      <c r="R143" s="163"/>
      <c r="S143" s="163"/>
      <c r="T143" s="163"/>
      <c r="U143" s="163"/>
      <c r="V143" s="163"/>
      <c r="W143" s="163"/>
      <c r="X143" s="163"/>
      <c r="Y143" s="163"/>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163"/>
      <c r="AY143" s="163"/>
      <c r="AZ143" s="163"/>
      <c r="BA143" s="163"/>
      <c r="BB143" s="163"/>
      <c r="BC143" s="163"/>
      <c r="BD143" s="163"/>
      <c r="BE143" s="163"/>
      <c r="BF143" s="163"/>
      <c r="BG143" s="163"/>
      <c r="BH143" s="163"/>
      <c r="BI143" s="163"/>
      <c r="BJ143" s="163"/>
      <c r="BK143" s="163"/>
      <c r="BL143" s="163"/>
      <c r="BM143" s="163"/>
      <c r="BN143" s="163"/>
      <c r="BO143" s="163"/>
      <c r="BP143" s="163"/>
      <c r="BQ143" s="163"/>
      <c r="BR143" s="163"/>
      <c r="BS143" s="163"/>
      <c r="BT143" s="163"/>
      <c r="BU143" s="163"/>
      <c r="BV143" s="163"/>
      <c r="BW143" s="163"/>
      <c r="BX143" s="163"/>
      <c r="BY143" s="163"/>
      <c r="BZ143" s="163"/>
      <c r="CA143" s="163"/>
      <c r="CB143" s="163"/>
      <c r="CC143" s="163"/>
      <c r="CD143" s="163"/>
      <c r="CE143" s="163"/>
      <c r="CF143" s="163"/>
      <c r="CG143" s="163"/>
      <c r="CH143" s="163"/>
      <c r="CI143" s="163"/>
      <c r="CJ143" s="163"/>
      <c r="CK143" s="163"/>
      <c r="CL143" s="163"/>
      <c r="CM143" s="163"/>
      <c r="CN143" s="163"/>
      <c r="CO143" s="163"/>
      <c r="CP143" s="163"/>
      <c r="CQ143" s="163"/>
      <c r="CR143" s="163"/>
      <c r="CS143" s="163"/>
      <c r="CT143" s="163"/>
      <c r="CU143" s="163"/>
      <c r="CV143" s="163"/>
      <c r="CW143" s="163"/>
      <c r="CX143" s="163"/>
      <c r="CY143" s="163"/>
      <c r="CZ143" s="163"/>
      <c r="DA143" s="163"/>
      <c r="DB143" s="163"/>
      <c r="DC143" s="163"/>
      <c r="DD143" s="163"/>
      <c r="DE143" s="163"/>
      <c r="DF143" s="163"/>
      <c r="DG143" s="163"/>
      <c r="DH143" s="163"/>
      <c r="DI143" s="163"/>
      <c r="DJ143" s="163"/>
      <c r="DK143" s="163"/>
      <c r="DL143" s="163"/>
      <c r="DM143" s="163"/>
      <c r="DN143" s="163"/>
      <c r="DO143" s="163"/>
      <c r="DP143" s="163"/>
      <c r="DQ143" s="163"/>
      <c r="DR143" s="163"/>
      <c r="DS143" s="163"/>
      <c r="DT143" s="163"/>
      <c r="DU143" s="163"/>
      <c r="DV143" s="163"/>
      <c r="DW143" s="163"/>
      <c r="DX143" s="163"/>
      <c r="DY143" s="163"/>
      <c r="DZ143" s="163"/>
      <c r="EA143" s="163"/>
      <c r="EB143" s="163"/>
      <c r="EC143" s="163"/>
      <c r="ED143" s="163"/>
      <c r="EE143" s="163"/>
      <c r="EF143" s="163"/>
      <c r="EG143" s="163"/>
      <c r="EH143" s="163"/>
      <c r="EI143" s="163"/>
      <c r="EJ143" s="163"/>
      <c r="EK143" s="163"/>
      <c r="EL143" s="163"/>
      <c r="EM143" s="163"/>
      <c r="EN143" s="163"/>
      <c r="EO143" s="163"/>
      <c r="EP143" s="163"/>
      <c r="EQ143" s="163"/>
      <c r="ER143" s="163"/>
      <c r="ES143" s="163"/>
      <c r="ET143" s="163"/>
      <c r="EU143" s="163"/>
      <c r="EV143" s="163"/>
      <c r="EW143" s="163"/>
      <c r="EX143" s="163"/>
      <c r="EY143" s="163"/>
      <c r="EZ143" s="163"/>
      <c r="FA143" s="163"/>
      <c r="FB143" s="163"/>
      <c r="FC143" s="163"/>
      <c r="FD143" s="163"/>
      <c r="FE143" s="163"/>
      <c r="FF143" s="163"/>
      <c r="FG143" s="163"/>
      <c r="FH143" s="163"/>
      <c r="FI143" s="163"/>
      <c r="FJ143" s="163"/>
      <c r="FK143" s="163"/>
      <c r="FL143" s="163"/>
      <c r="FM143" s="163"/>
      <c r="FN143" s="163"/>
      <c r="FO143" s="163"/>
      <c r="FP143" s="163"/>
      <c r="FQ143" s="163"/>
      <c r="FR143" s="163"/>
      <c r="FS143" s="163"/>
      <c r="FT143" s="163"/>
      <c r="FU143" s="163"/>
      <c r="FV143" s="163"/>
      <c r="FW143" s="163"/>
      <c r="FX143" s="163"/>
      <c r="FY143" s="163"/>
      <c r="FZ143" s="163"/>
      <c r="GA143" s="163"/>
      <c r="GB143" s="163"/>
      <c r="GC143" s="163"/>
      <c r="GD143" s="163"/>
      <c r="GE143" s="163"/>
      <c r="GF143" s="163"/>
      <c r="GG143" s="163"/>
      <c r="GH143" s="163"/>
      <c r="GI143" s="163"/>
      <c r="GJ143" s="163"/>
      <c r="GK143" s="163"/>
      <c r="GL143" s="163"/>
      <c r="GM143" s="163"/>
      <c r="GN143" s="163"/>
      <c r="GO143" s="163"/>
      <c r="GP143" s="163"/>
      <c r="GQ143" s="163"/>
      <c r="GR143" s="163"/>
      <c r="GS143" s="163"/>
      <c r="GT143" s="163"/>
      <c r="GU143" s="163"/>
      <c r="GV143" s="163"/>
      <c r="GW143" s="163"/>
      <c r="GX143" s="163"/>
      <c r="GY143" s="163"/>
      <c r="GZ143" s="163"/>
      <c r="HA143" s="163"/>
      <c r="HB143" s="163"/>
      <c r="HC143" s="163"/>
      <c r="HD143" s="163"/>
      <c r="HE143" s="163"/>
      <c r="HF143" s="163"/>
      <c r="HG143" s="163"/>
      <c r="HH143" s="163"/>
      <c r="HI143" s="163"/>
      <c r="HJ143" s="163"/>
      <c r="HK143" s="163"/>
      <c r="HL143" s="163"/>
      <c r="HM143" s="163"/>
      <c r="HN143" s="163"/>
      <c r="HO143" s="163"/>
      <c r="HP143" s="163"/>
      <c r="HQ143" s="163"/>
      <c r="HR143" s="163"/>
      <c r="HS143" s="163"/>
      <c r="HT143" s="163"/>
      <c r="HU143" s="163"/>
      <c r="HV143" s="163"/>
      <c r="HW143" s="163"/>
      <c r="HX143" s="163"/>
      <c r="HY143" s="163"/>
      <c r="HZ143" s="163"/>
      <c r="IA143" s="163"/>
      <c r="IB143" s="163"/>
      <c r="IC143" s="163"/>
      <c r="ID143" s="163"/>
      <c r="IE143" s="163"/>
      <c r="IF143" s="163"/>
      <c r="IG143" s="163"/>
      <c r="IH143" s="163"/>
      <c r="II143" s="163"/>
      <c r="IJ143" s="163"/>
      <c r="IK143" s="163"/>
      <c r="IL143" s="163"/>
    </row>
    <row r="144" spans="1:246" ht="15">
      <c r="A144" s="505">
        <v>6.7</v>
      </c>
      <c r="B144" s="300" t="s">
        <v>351</v>
      </c>
      <c r="C144" s="291"/>
      <c r="D144" s="293" t="s">
        <v>326</v>
      </c>
      <c r="E144" s="291"/>
      <c r="F144" s="451">
        <f>F138+F141</f>
        <v>795.321</v>
      </c>
      <c r="G144" s="484"/>
      <c r="H144" s="434"/>
      <c r="I144" s="344"/>
      <c r="J144" s="428">
        <f>F144*H144</f>
        <v>0</v>
      </c>
      <c r="K144" s="163"/>
      <c r="L144" s="163"/>
      <c r="M144" s="163"/>
      <c r="N144" s="163"/>
      <c r="O144" s="163"/>
      <c r="P144" s="163"/>
      <c r="Q144" s="163"/>
      <c r="R144" s="163"/>
      <c r="S144" s="163"/>
      <c r="T144" s="163"/>
      <c r="U144" s="163"/>
      <c r="V144" s="163"/>
      <c r="W144" s="163"/>
      <c r="X144" s="163"/>
      <c r="Y144" s="163"/>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163"/>
      <c r="AY144" s="163"/>
      <c r="AZ144" s="163"/>
      <c r="BA144" s="163"/>
      <c r="BB144" s="163"/>
      <c r="BC144" s="163"/>
      <c r="BD144" s="163"/>
      <c r="BE144" s="163"/>
      <c r="BF144" s="163"/>
      <c r="BG144" s="163"/>
      <c r="BH144" s="163"/>
      <c r="BI144" s="163"/>
      <c r="BJ144" s="163"/>
      <c r="BK144" s="163"/>
      <c r="BL144" s="163"/>
      <c r="BM144" s="163"/>
      <c r="BN144" s="163"/>
      <c r="BO144" s="163"/>
      <c r="BP144" s="163"/>
      <c r="BQ144" s="163"/>
      <c r="BR144" s="163"/>
      <c r="BS144" s="163"/>
      <c r="BT144" s="163"/>
      <c r="BU144" s="163"/>
      <c r="BV144" s="163"/>
      <c r="BW144" s="163"/>
      <c r="BX144" s="163"/>
      <c r="BY144" s="163"/>
      <c r="BZ144" s="163"/>
      <c r="CA144" s="163"/>
      <c r="CB144" s="163"/>
      <c r="CC144" s="163"/>
      <c r="CD144" s="163"/>
      <c r="CE144" s="163"/>
      <c r="CF144" s="163"/>
      <c r="CG144" s="163"/>
      <c r="CH144" s="163"/>
      <c r="CI144" s="163"/>
      <c r="CJ144" s="163"/>
      <c r="CK144" s="163"/>
      <c r="CL144" s="163"/>
      <c r="CM144" s="163"/>
      <c r="CN144" s="163"/>
      <c r="CO144" s="163"/>
      <c r="CP144" s="163"/>
      <c r="CQ144" s="163"/>
      <c r="CR144" s="163"/>
      <c r="CS144" s="163"/>
      <c r="CT144" s="163"/>
      <c r="CU144" s="163"/>
      <c r="CV144" s="163"/>
      <c r="CW144" s="163"/>
      <c r="CX144" s="163"/>
      <c r="CY144" s="163"/>
      <c r="CZ144" s="163"/>
      <c r="DA144" s="163"/>
      <c r="DB144" s="163"/>
      <c r="DC144" s="163"/>
      <c r="DD144" s="163"/>
      <c r="DE144" s="163"/>
      <c r="DF144" s="163"/>
      <c r="DG144" s="163"/>
      <c r="DH144" s="163"/>
      <c r="DI144" s="163"/>
      <c r="DJ144" s="163"/>
      <c r="DK144" s="163"/>
      <c r="DL144" s="163"/>
      <c r="DM144" s="163"/>
      <c r="DN144" s="163"/>
      <c r="DO144" s="163"/>
      <c r="DP144" s="163"/>
      <c r="DQ144" s="163"/>
      <c r="DR144" s="163"/>
      <c r="DS144" s="163"/>
      <c r="DT144" s="163"/>
      <c r="DU144" s="163"/>
      <c r="DV144" s="163"/>
      <c r="DW144" s="163"/>
      <c r="DX144" s="163"/>
      <c r="DY144" s="163"/>
      <c r="DZ144" s="163"/>
      <c r="EA144" s="163"/>
      <c r="EB144" s="163"/>
      <c r="EC144" s="163"/>
      <c r="ED144" s="163"/>
      <c r="EE144" s="163"/>
      <c r="EF144" s="163"/>
      <c r="EG144" s="163"/>
      <c r="EH144" s="163"/>
      <c r="EI144" s="163"/>
      <c r="EJ144" s="163"/>
      <c r="EK144" s="163"/>
      <c r="EL144" s="163"/>
      <c r="EM144" s="163"/>
      <c r="EN144" s="163"/>
      <c r="EO144" s="163"/>
      <c r="EP144" s="163"/>
      <c r="EQ144" s="163"/>
      <c r="ER144" s="163"/>
      <c r="ES144" s="163"/>
      <c r="ET144" s="163"/>
      <c r="EU144" s="163"/>
      <c r="EV144" s="163"/>
      <c r="EW144" s="163"/>
      <c r="EX144" s="163"/>
      <c r="EY144" s="163"/>
      <c r="EZ144" s="163"/>
      <c r="FA144" s="163"/>
      <c r="FB144" s="163"/>
      <c r="FC144" s="163"/>
      <c r="FD144" s="163"/>
      <c r="FE144" s="163"/>
      <c r="FF144" s="163"/>
      <c r="FG144" s="163"/>
      <c r="FH144" s="163"/>
      <c r="FI144" s="163"/>
      <c r="FJ144" s="163"/>
      <c r="FK144" s="163"/>
      <c r="FL144" s="163"/>
      <c r="FM144" s="163"/>
      <c r="FN144" s="163"/>
      <c r="FO144" s="163"/>
      <c r="FP144" s="163"/>
      <c r="FQ144" s="163"/>
      <c r="FR144" s="163"/>
      <c r="FS144" s="163"/>
      <c r="FT144" s="163"/>
      <c r="FU144" s="163"/>
      <c r="FV144" s="163"/>
      <c r="FW144" s="163"/>
      <c r="FX144" s="163"/>
      <c r="FY144" s="163"/>
      <c r="FZ144" s="163"/>
      <c r="GA144" s="163"/>
      <c r="GB144" s="163"/>
      <c r="GC144" s="163"/>
      <c r="GD144" s="163"/>
      <c r="GE144" s="163"/>
      <c r="GF144" s="163"/>
      <c r="GG144" s="163"/>
      <c r="GH144" s="163"/>
      <c r="GI144" s="163"/>
      <c r="GJ144" s="163"/>
      <c r="GK144" s="163"/>
      <c r="GL144" s="163"/>
      <c r="GM144" s="163"/>
      <c r="GN144" s="163"/>
      <c r="GO144" s="163"/>
      <c r="GP144" s="163"/>
      <c r="GQ144" s="163"/>
      <c r="GR144" s="163"/>
      <c r="GS144" s="163"/>
      <c r="GT144" s="163"/>
      <c r="GU144" s="163"/>
      <c r="GV144" s="163"/>
      <c r="GW144" s="163"/>
      <c r="GX144" s="163"/>
      <c r="GY144" s="163"/>
      <c r="GZ144" s="163"/>
      <c r="HA144" s="163"/>
      <c r="HB144" s="163"/>
      <c r="HC144" s="163"/>
      <c r="HD144" s="163"/>
      <c r="HE144" s="163"/>
      <c r="HF144" s="163"/>
      <c r="HG144" s="163"/>
      <c r="HH144" s="163"/>
      <c r="HI144" s="163"/>
      <c r="HJ144" s="163"/>
      <c r="HK144" s="163"/>
      <c r="HL144" s="163"/>
      <c r="HM144" s="163"/>
      <c r="HN144" s="163"/>
      <c r="HO144" s="163"/>
      <c r="HP144" s="163"/>
      <c r="HQ144" s="163"/>
      <c r="HR144" s="163"/>
      <c r="HS144" s="163"/>
      <c r="HT144" s="163"/>
      <c r="HU144" s="163"/>
      <c r="HV144" s="163"/>
      <c r="HW144" s="163"/>
      <c r="HX144" s="163"/>
      <c r="HY144" s="163"/>
      <c r="HZ144" s="163"/>
      <c r="IA144" s="163"/>
      <c r="IB144" s="163"/>
      <c r="IC144" s="163"/>
      <c r="ID144" s="163"/>
      <c r="IE144" s="163"/>
      <c r="IF144" s="163"/>
      <c r="IG144" s="163"/>
      <c r="IH144" s="163"/>
      <c r="II144" s="163"/>
      <c r="IJ144" s="163"/>
      <c r="IK144" s="163"/>
      <c r="IL144" s="163"/>
    </row>
    <row r="145" spans="1:246" ht="17.25" thickBot="1">
      <c r="A145" s="506">
        <v>6.2</v>
      </c>
      <c r="B145" s="299" t="s">
        <v>376</v>
      </c>
      <c r="C145" s="291"/>
      <c r="D145" s="294" t="s">
        <v>327</v>
      </c>
      <c r="E145" s="291"/>
      <c r="F145" s="452"/>
      <c r="G145" s="484"/>
      <c r="H145" s="435"/>
      <c r="I145" s="344"/>
      <c r="J145" s="429"/>
      <c r="K145" s="163"/>
      <c r="L145" s="163"/>
      <c r="M145" s="163"/>
      <c r="N145" s="163"/>
      <c r="O145" s="163"/>
      <c r="P145" s="163"/>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3"/>
      <c r="BV145" s="163"/>
      <c r="BW145" s="163"/>
      <c r="BX145" s="163"/>
      <c r="BY145" s="163"/>
      <c r="BZ145" s="163"/>
      <c r="CA145" s="163"/>
      <c r="CB145" s="163"/>
      <c r="CC145" s="163"/>
      <c r="CD145" s="163"/>
      <c r="CE145" s="163"/>
      <c r="CF145" s="163"/>
      <c r="CG145" s="163"/>
      <c r="CH145" s="163"/>
      <c r="CI145" s="163"/>
      <c r="CJ145" s="163"/>
      <c r="CK145" s="163"/>
      <c r="CL145" s="163"/>
      <c r="CM145" s="163"/>
      <c r="CN145" s="163"/>
      <c r="CO145" s="163"/>
      <c r="CP145" s="163"/>
      <c r="CQ145" s="163"/>
      <c r="CR145" s="163"/>
      <c r="CS145" s="163"/>
      <c r="CT145" s="163"/>
      <c r="CU145" s="163"/>
      <c r="CV145" s="163"/>
      <c r="CW145" s="163"/>
      <c r="CX145" s="163"/>
      <c r="CY145" s="163"/>
      <c r="CZ145" s="163"/>
      <c r="DA145" s="163"/>
      <c r="DB145" s="163"/>
      <c r="DC145" s="163"/>
      <c r="DD145" s="163"/>
      <c r="DE145" s="163"/>
      <c r="DF145" s="163"/>
      <c r="DG145" s="163"/>
      <c r="DH145" s="163"/>
      <c r="DI145" s="163"/>
      <c r="DJ145" s="163"/>
      <c r="DK145" s="163"/>
      <c r="DL145" s="163"/>
      <c r="DM145" s="163"/>
      <c r="DN145" s="163"/>
      <c r="DO145" s="163"/>
      <c r="DP145" s="163"/>
      <c r="DQ145" s="163"/>
      <c r="DR145" s="163"/>
      <c r="DS145" s="163"/>
      <c r="DT145" s="163"/>
      <c r="DU145" s="163"/>
      <c r="DV145" s="163"/>
      <c r="DW145" s="163"/>
      <c r="DX145" s="163"/>
      <c r="DY145" s="163"/>
      <c r="DZ145" s="163"/>
      <c r="EA145" s="163"/>
      <c r="EB145" s="163"/>
      <c r="EC145" s="163"/>
      <c r="ED145" s="163"/>
      <c r="EE145" s="163"/>
      <c r="EF145" s="163"/>
      <c r="EG145" s="163"/>
      <c r="EH145" s="163"/>
      <c r="EI145" s="163"/>
      <c r="EJ145" s="163"/>
      <c r="EK145" s="163"/>
      <c r="EL145" s="163"/>
      <c r="EM145" s="163"/>
      <c r="EN145" s="163"/>
      <c r="EO145" s="163"/>
      <c r="EP145" s="163"/>
      <c r="EQ145" s="163"/>
      <c r="ER145" s="163"/>
      <c r="ES145" s="163"/>
      <c r="ET145" s="163"/>
      <c r="EU145" s="163"/>
      <c r="EV145" s="163"/>
      <c r="EW145" s="163"/>
      <c r="EX145" s="163"/>
      <c r="EY145" s="163"/>
      <c r="EZ145" s="163"/>
      <c r="FA145" s="163"/>
      <c r="FB145" s="163"/>
      <c r="FC145" s="163"/>
      <c r="FD145" s="163"/>
      <c r="FE145" s="163"/>
      <c r="FF145" s="163"/>
      <c r="FG145" s="163"/>
      <c r="FH145" s="163"/>
      <c r="FI145" s="163"/>
      <c r="FJ145" s="163"/>
      <c r="FK145" s="163"/>
      <c r="FL145" s="163"/>
      <c r="FM145" s="163"/>
      <c r="FN145" s="163"/>
      <c r="FO145" s="163"/>
      <c r="FP145" s="163"/>
      <c r="FQ145" s="163"/>
      <c r="FR145" s="163"/>
      <c r="FS145" s="163"/>
      <c r="FT145" s="163"/>
      <c r="FU145" s="163"/>
      <c r="FV145" s="163"/>
      <c r="FW145" s="163"/>
      <c r="FX145" s="163"/>
      <c r="FY145" s="163"/>
      <c r="FZ145" s="163"/>
      <c r="GA145" s="163"/>
      <c r="GB145" s="163"/>
      <c r="GC145" s="163"/>
      <c r="GD145" s="163"/>
      <c r="GE145" s="163"/>
      <c r="GF145" s="163"/>
      <c r="GG145" s="163"/>
      <c r="GH145" s="163"/>
      <c r="GI145" s="163"/>
      <c r="GJ145" s="163"/>
      <c r="GK145" s="163"/>
      <c r="GL145" s="163"/>
      <c r="GM145" s="163"/>
      <c r="GN145" s="163"/>
      <c r="GO145" s="163"/>
      <c r="GP145" s="163"/>
      <c r="GQ145" s="163"/>
      <c r="GR145" s="163"/>
      <c r="GS145" s="163"/>
      <c r="GT145" s="163"/>
      <c r="GU145" s="163"/>
      <c r="GV145" s="163"/>
      <c r="GW145" s="163"/>
      <c r="GX145" s="163"/>
      <c r="GY145" s="163"/>
      <c r="GZ145" s="163"/>
      <c r="HA145" s="163"/>
      <c r="HB145" s="163"/>
      <c r="HC145" s="163"/>
      <c r="HD145" s="163"/>
      <c r="HE145" s="163"/>
      <c r="HF145" s="163"/>
      <c r="HG145" s="163"/>
      <c r="HH145" s="163"/>
      <c r="HI145" s="163"/>
      <c r="HJ145" s="163"/>
      <c r="HK145" s="163"/>
      <c r="HL145" s="163"/>
      <c r="HM145" s="163"/>
      <c r="HN145" s="163"/>
      <c r="HO145" s="163"/>
      <c r="HP145" s="163"/>
      <c r="HQ145" s="163"/>
      <c r="HR145" s="163"/>
      <c r="HS145" s="163"/>
      <c r="HT145" s="163"/>
      <c r="HU145" s="163"/>
      <c r="HV145" s="163"/>
      <c r="HW145" s="163"/>
      <c r="HX145" s="163"/>
      <c r="HY145" s="163"/>
      <c r="HZ145" s="163"/>
      <c r="IA145" s="163"/>
      <c r="IB145" s="163"/>
      <c r="IC145" s="163"/>
      <c r="ID145" s="163"/>
      <c r="IE145" s="163"/>
      <c r="IF145" s="163"/>
      <c r="IG145" s="163"/>
      <c r="IH145" s="163"/>
      <c r="II145" s="163"/>
      <c r="IJ145" s="163"/>
      <c r="IK145" s="163"/>
      <c r="IL145" s="163"/>
    </row>
    <row r="146" spans="1:10" s="71" customFormat="1" ht="2.25" customHeight="1" thickBot="1">
      <c r="A146" s="295"/>
      <c r="B146" s="296"/>
      <c r="C146" s="286"/>
      <c r="D146" s="297"/>
      <c r="E146" s="286"/>
      <c r="F146" s="402"/>
      <c r="G146" s="298"/>
      <c r="H146" s="286"/>
      <c r="I146" s="286"/>
      <c r="J146" s="76"/>
    </row>
    <row r="147" spans="1:10" ht="15.75" thickBot="1">
      <c r="A147" s="3"/>
      <c r="B147" s="21"/>
      <c r="D147" s="7"/>
      <c r="F147" s="415" t="s">
        <v>3</v>
      </c>
      <c r="G147" s="416"/>
      <c r="H147" s="417"/>
      <c r="J147" s="347">
        <f>SUM(J126:J145)</f>
        <v>0</v>
      </c>
    </row>
    <row r="148" spans="1:4" ht="2.25" customHeight="1" thickBot="1">
      <c r="A148" s="2"/>
      <c r="B148" s="2"/>
      <c r="D148" s="7"/>
    </row>
    <row r="149" spans="1:10" ht="14.25" thickBot="1">
      <c r="A149" s="381">
        <v>7</v>
      </c>
      <c r="B149" s="418" t="s">
        <v>31</v>
      </c>
      <c r="C149" s="419"/>
      <c r="D149" s="419"/>
      <c r="E149" s="419"/>
      <c r="F149" s="419"/>
      <c r="G149" s="419"/>
      <c r="H149" s="419"/>
      <c r="I149" s="419"/>
      <c r="J149" s="420"/>
    </row>
    <row r="150" spans="1:4" ht="2.25" customHeight="1" thickBot="1">
      <c r="A150" s="2"/>
      <c r="B150" s="2"/>
      <c r="D150" s="7"/>
    </row>
    <row r="151" spans="1:10" ht="15.75">
      <c r="A151" s="421">
        <v>7.1</v>
      </c>
      <c r="B151" s="17" t="s">
        <v>404</v>
      </c>
      <c r="D151" s="13" t="s">
        <v>92</v>
      </c>
      <c r="F151" s="423">
        <v>1120</v>
      </c>
      <c r="G151" s="425"/>
      <c r="H151" s="434"/>
      <c r="I151" s="344"/>
      <c r="J151" s="428">
        <f>F151*H151</f>
        <v>0</v>
      </c>
    </row>
    <row r="152" spans="1:10" ht="21" customHeight="1" thickBot="1">
      <c r="A152" s="422">
        <v>7.3</v>
      </c>
      <c r="B152" s="18" t="s">
        <v>403</v>
      </c>
      <c r="D152" s="19" t="s">
        <v>96</v>
      </c>
      <c r="F152" s="424"/>
      <c r="G152" s="425"/>
      <c r="H152" s="435"/>
      <c r="I152" s="344"/>
      <c r="J152" s="429"/>
    </row>
    <row r="153" spans="1:10" ht="2.25" customHeight="1" thickBot="1">
      <c r="A153" s="2"/>
      <c r="B153" s="35"/>
      <c r="D153" s="7"/>
      <c r="J153" s="89"/>
    </row>
    <row r="154" spans="1:10" ht="15.75">
      <c r="A154" s="421">
        <v>7.2</v>
      </c>
      <c r="B154" s="17" t="s">
        <v>405</v>
      </c>
      <c r="D154" s="13" t="s">
        <v>94</v>
      </c>
      <c r="F154" s="423">
        <f>50</f>
        <v>50</v>
      </c>
      <c r="G154" s="425"/>
      <c r="H154" s="434"/>
      <c r="I154" s="344"/>
      <c r="J154" s="428">
        <f>F154*H154</f>
        <v>0</v>
      </c>
    </row>
    <row r="155" spans="1:10" ht="19.5" thickBot="1">
      <c r="A155" s="422">
        <v>7.2</v>
      </c>
      <c r="B155" s="18" t="s">
        <v>87</v>
      </c>
      <c r="D155" s="14" t="s">
        <v>108</v>
      </c>
      <c r="F155" s="424"/>
      <c r="G155" s="425"/>
      <c r="H155" s="435"/>
      <c r="I155" s="344"/>
      <c r="J155" s="429"/>
    </row>
    <row r="156" spans="1:10" ht="2.25" customHeight="1" thickBot="1">
      <c r="A156" s="41"/>
      <c r="B156" s="42"/>
      <c r="D156" s="43"/>
      <c r="F156" s="403"/>
      <c r="G156" s="10"/>
      <c r="H156" s="44"/>
      <c r="J156" s="89"/>
    </row>
    <row r="157" spans="1:10" ht="15.75">
      <c r="A157" s="421">
        <v>7.3</v>
      </c>
      <c r="B157" s="17" t="s">
        <v>406</v>
      </c>
      <c r="D157" s="13" t="s">
        <v>94</v>
      </c>
      <c r="F157" s="423">
        <v>42</v>
      </c>
      <c r="G157" s="425"/>
      <c r="H157" s="434"/>
      <c r="I157" s="344"/>
      <c r="J157" s="428">
        <f>F157*H157</f>
        <v>0</v>
      </c>
    </row>
    <row r="158" spans="1:10" ht="19.5" thickBot="1">
      <c r="A158" s="422">
        <v>7.3</v>
      </c>
      <c r="B158" s="18" t="s">
        <v>407</v>
      </c>
      <c r="D158" s="14" t="s">
        <v>108</v>
      </c>
      <c r="F158" s="424"/>
      <c r="G158" s="425"/>
      <c r="H158" s="435"/>
      <c r="I158" s="344"/>
      <c r="J158" s="429"/>
    </row>
    <row r="159" spans="1:4" ht="2.25" customHeight="1" thickBot="1">
      <c r="A159" s="33"/>
      <c r="B159" s="34"/>
      <c r="D159" s="7"/>
    </row>
    <row r="160" spans="1:10" ht="15.75" thickBot="1">
      <c r="A160" s="2"/>
      <c r="B160" s="2"/>
      <c r="D160" s="7"/>
      <c r="F160" s="415" t="s">
        <v>2</v>
      </c>
      <c r="G160" s="416"/>
      <c r="H160" s="417"/>
      <c r="J160" s="347">
        <f>SUM(J151:J158)</f>
        <v>0</v>
      </c>
    </row>
    <row r="161" spans="4:10" s="2" customFormat="1" ht="2.25" customHeight="1">
      <c r="D161" s="3"/>
      <c r="F161" s="400"/>
      <c r="G161" s="3"/>
      <c r="J161" s="277"/>
    </row>
    <row r="162" spans="1:7" ht="14.25" thickBot="1">
      <c r="A162" s="2"/>
      <c r="B162" s="2"/>
      <c r="D162" s="7"/>
      <c r="F162" s="400"/>
      <c r="G162" s="7"/>
    </row>
    <row r="163" spans="1:10" ht="16.5" thickBot="1">
      <c r="A163" s="381">
        <v>8</v>
      </c>
      <c r="B163" s="418" t="s">
        <v>105</v>
      </c>
      <c r="C163" s="419"/>
      <c r="D163" s="419"/>
      <c r="E163" s="419"/>
      <c r="F163" s="419"/>
      <c r="G163" s="419"/>
      <c r="H163" s="419"/>
      <c r="I163" s="419"/>
      <c r="J163" s="420"/>
    </row>
    <row r="164" spans="1:4" ht="2.25" customHeight="1" thickBot="1">
      <c r="A164" s="2"/>
      <c r="B164" s="2"/>
      <c r="D164" s="7"/>
    </row>
    <row r="165" spans="1:10" ht="15.75">
      <c r="A165" s="421">
        <v>8.1</v>
      </c>
      <c r="B165" s="17" t="s">
        <v>354</v>
      </c>
      <c r="D165" s="13" t="s">
        <v>92</v>
      </c>
      <c r="F165" s="423">
        <v>558.3</v>
      </c>
      <c r="G165" s="425"/>
      <c r="H165" s="434"/>
      <c r="I165" s="344"/>
      <c r="J165" s="428">
        <f>F165*H165</f>
        <v>0</v>
      </c>
    </row>
    <row r="166" spans="1:10" ht="18" thickBot="1">
      <c r="A166" s="422">
        <v>8.1</v>
      </c>
      <c r="B166" s="18" t="s">
        <v>355</v>
      </c>
      <c r="D166" s="19" t="s">
        <v>96</v>
      </c>
      <c r="F166" s="424"/>
      <c r="G166" s="425"/>
      <c r="H166" s="435"/>
      <c r="I166" s="344"/>
      <c r="J166" s="429"/>
    </row>
    <row r="167" spans="1:10" ht="2.25" customHeight="1" thickBot="1">
      <c r="A167" s="2"/>
      <c r="B167" s="35"/>
      <c r="D167" s="7"/>
      <c r="J167" s="108"/>
    </row>
    <row r="168" spans="1:10" ht="15.75">
      <c r="A168" s="421">
        <v>8.2</v>
      </c>
      <c r="B168" s="17" t="s">
        <v>408</v>
      </c>
      <c r="D168" s="13" t="s">
        <v>92</v>
      </c>
      <c r="F168" s="423">
        <v>132</v>
      </c>
      <c r="G168" s="425"/>
      <c r="H168" s="434"/>
      <c r="I168" s="344"/>
      <c r="J168" s="428">
        <f>F168*H168</f>
        <v>0</v>
      </c>
    </row>
    <row r="169" spans="1:10" ht="18" thickBot="1">
      <c r="A169" s="422">
        <v>8.1</v>
      </c>
      <c r="B169" s="18" t="s">
        <v>409</v>
      </c>
      <c r="D169" s="19" t="s">
        <v>96</v>
      </c>
      <c r="F169" s="424"/>
      <c r="G169" s="425"/>
      <c r="H169" s="435"/>
      <c r="I169" s="344"/>
      <c r="J169" s="429"/>
    </row>
    <row r="170" spans="1:10" ht="2.25" customHeight="1" thickBot="1">
      <c r="A170" s="2"/>
      <c r="B170" s="35"/>
      <c r="D170" s="7"/>
      <c r="J170" s="108"/>
    </row>
    <row r="171" spans="1:10" ht="15.75">
      <c r="A171" s="421">
        <v>8.3</v>
      </c>
      <c r="B171" s="46" t="s">
        <v>410</v>
      </c>
      <c r="D171" s="13" t="s">
        <v>92</v>
      </c>
      <c r="F171" s="486">
        <v>26</v>
      </c>
      <c r="G171" s="425"/>
      <c r="H171" s="434"/>
      <c r="I171" s="344"/>
      <c r="J171" s="428">
        <f>F171*H171</f>
        <v>0</v>
      </c>
    </row>
    <row r="172" spans="1:10" ht="18" thickBot="1">
      <c r="A172" s="422">
        <v>8.1</v>
      </c>
      <c r="B172" s="47" t="s">
        <v>411</v>
      </c>
      <c r="D172" s="19" t="s">
        <v>96</v>
      </c>
      <c r="F172" s="487"/>
      <c r="G172" s="425"/>
      <c r="H172" s="435"/>
      <c r="I172" s="344"/>
      <c r="J172" s="429"/>
    </row>
    <row r="173" spans="1:10" ht="2.25" customHeight="1" thickBot="1">
      <c r="A173" s="2"/>
      <c r="B173" s="35"/>
      <c r="D173" s="7"/>
      <c r="F173" s="404"/>
      <c r="J173" s="108"/>
    </row>
    <row r="174" spans="1:10" ht="15.75">
      <c r="A174" s="421">
        <v>8.4</v>
      </c>
      <c r="B174" s="46" t="s">
        <v>412</v>
      </c>
      <c r="D174" s="13" t="s">
        <v>92</v>
      </c>
      <c r="F174" s="486">
        <v>949.9</v>
      </c>
      <c r="G174" s="425"/>
      <c r="H174" s="434"/>
      <c r="I174" s="344"/>
      <c r="J174" s="428">
        <f>F174*H174</f>
        <v>0</v>
      </c>
    </row>
    <row r="175" spans="1:10" ht="18" thickBot="1">
      <c r="A175" s="422">
        <v>8.1</v>
      </c>
      <c r="B175" s="47" t="s">
        <v>413</v>
      </c>
      <c r="D175" s="19" t="s">
        <v>96</v>
      </c>
      <c r="F175" s="487"/>
      <c r="G175" s="425"/>
      <c r="H175" s="435"/>
      <c r="I175" s="344"/>
      <c r="J175" s="429"/>
    </row>
    <row r="176" spans="1:10" ht="2.25" customHeight="1" thickBot="1">
      <c r="A176" s="2"/>
      <c r="B176" s="35"/>
      <c r="D176" s="7"/>
      <c r="F176" s="404"/>
      <c r="J176" s="108"/>
    </row>
    <row r="177" spans="1:10" ht="15.75">
      <c r="A177" s="421">
        <v>8.5</v>
      </c>
      <c r="B177" s="46" t="s">
        <v>414</v>
      </c>
      <c r="D177" s="13" t="s">
        <v>92</v>
      </c>
      <c r="F177" s="486">
        <v>145.7</v>
      </c>
      <c r="G177" s="425"/>
      <c r="H177" s="434"/>
      <c r="I177" s="344"/>
      <c r="J177" s="428">
        <f>F177*H177</f>
        <v>0</v>
      </c>
    </row>
    <row r="178" spans="1:10" ht="18" thickBot="1">
      <c r="A178" s="422">
        <v>8.1</v>
      </c>
      <c r="B178" s="47" t="s">
        <v>415</v>
      </c>
      <c r="D178" s="19" t="s">
        <v>96</v>
      </c>
      <c r="F178" s="487"/>
      <c r="G178" s="425"/>
      <c r="H178" s="435"/>
      <c r="I178" s="344"/>
      <c r="J178" s="429"/>
    </row>
    <row r="179" spans="1:10" ht="2.25" customHeight="1" thickBot="1">
      <c r="A179" s="2"/>
      <c r="B179" s="35"/>
      <c r="D179" s="7"/>
      <c r="J179" s="108"/>
    </row>
    <row r="180" spans="1:10" ht="15.75">
      <c r="A180" s="421">
        <v>8.6</v>
      </c>
      <c r="B180" s="17" t="s">
        <v>416</v>
      </c>
      <c r="D180" s="13" t="s">
        <v>92</v>
      </c>
      <c r="F180" s="423">
        <v>558.3</v>
      </c>
      <c r="G180" s="425"/>
      <c r="H180" s="434"/>
      <c r="I180" s="344"/>
      <c r="J180" s="428">
        <f>F180*H180</f>
        <v>0</v>
      </c>
    </row>
    <row r="181" spans="1:10" ht="21" customHeight="1" thickBot="1">
      <c r="A181" s="422"/>
      <c r="B181" s="18" t="s">
        <v>417</v>
      </c>
      <c r="D181" s="19" t="s">
        <v>96</v>
      </c>
      <c r="F181" s="424"/>
      <c r="G181" s="425"/>
      <c r="H181" s="435"/>
      <c r="I181" s="344"/>
      <c r="J181" s="429"/>
    </row>
    <row r="182" spans="1:10" ht="2.25" customHeight="1" thickBot="1">
      <c r="A182" s="2"/>
      <c r="B182" s="35"/>
      <c r="D182" s="7"/>
      <c r="J182" s="108"/>
    </row>
    <row r="183" spans="1:10" ht="21" customHeight="1">
      <c r="A183" s="421">
        <v>8.7</v>
      </c>
      <c r="B183" s="17" t="s">
        <v>418</v>
      </c>
      <c r="D183" s="13" t="s">
        <v>92</v>
      </c>
      <c r="F183" s="423">
        <f>28+15</f>
        <v>43</v>
      </c>
      <c r="G183" s="425"/>
      <c r="H183" s="434"/>
      <c r="I183" s="344"/>
      <c r="J183" s="428">
        <f>F183*H183</f>
        <v>0</v>
      </c>
    </row>
    <row r="184" spans="1:10" ht="18" thickBot="1">
      <c r="A184" s="422"/>
      <c r="B184" s="18" t="s">
        <v>419</v>
      </c>
      <c r="D184" s="19" t="s">
        <v>96</v>
      </c>
      <c r="F184" s="424"/>
      <c r="G184" s="425"/>
      <c r="H184" s="435"/>
      <c r="I184" s="344"/>
      <c r="J184" s="429"/>
    </row>
    <row r="185" spans="1:10" ht="2.25" customHeight="1" thickBot="1">
      <c r="A185" s="2"/>
      <c r="B185" s="35"/>
      <c r="D185" s="7"/>
      <c r="J185" s="108"/>
    </row>
    <row r="186" spans="1:10" ht="18.75" customHeight="1">
      <c r="A186" s="430">
        <v>8.8</v>
      </c>
      <c r="B186" s="285" t="s">
        <v>420</v>
      </c>
      <c r="C186" s="286"/>
      <c r="D186" s="287" t="s">
        <v>92</v>
      </c>
      <c r="E186" s="286"/>
      <c r="F186" s="423">
        <v>75</v>
      </c>
      <c r="G186" s="464"/>
      <c r="H186" s="434"/>
      <c r="I186" s="344"/>
      <c r="J186" s="428">
        <f>F186*H186</f>
        <v>0</v>
      </c>
    </row>
    <row r="187" spans="1:10" ht="20.25" customHeight="1" thickBot="1">
      <c r="A187" s="431"/>
      <c r="B187" s="61" t="s">
        <v>421</v>
      </c>
      <c r="C187" s="286"/>
      <c r="D187" s="288" t="s">
        <v>96</v>
      </c>
      <c r="E187" s="286"/>
      <c r="F187" s="424"/>
      <c r="G187" s="464"/>
      <c r="H187" s="435"/>
      <c r="I187" s="344"/>
      <c r="J187" s="429"/>
    </row>
    <row r="188" spans="1:10" ht="2.25" customHeight="1" thickBot="1">
      <c r="A188" s="33"/>
      <c r="B188" s="34"/>
      <c r="D188" s="7"/>
      <c r="J188" s="108"/>
    </row>
    <row r="189" spans="1:10" ht="15.75">
      <c r="A189" s="421">
        <v>8.9</v>
      </c>
      <c r="B189" s="17" t="s">
        <v>422</v>
      </c>
      <c r="D189" s="13" t="s">
        <v>106</v>
      </c>
      <c r="F189" s="423">
        <f>2898-F198+F174</f>
        <v>3363.7000000000003</v>
      </c>
      <c r="G189" s="425"/>
      <c r="H189" s="434"/>
      <c r="I189" s="344"/>
      <c r="J189" s="428">
        <f>F189*H189</f>
        <v>0</v>
      </c>
    </row>
    <row r="190" spans="1:10" ht="18" thickBot="1">
      <c r="A190" s="422"/>
      <c r="B190" s="18" t="s">
        <v>423</v>
      </c>
      <c r="D190" s="19" t="s">
        <v>96</v>
      </c>
      <c r="F190" s="424"/>
      <c r="G190" s="425"/>
      <c r="H190" s="435"/>
      <c r="I190" s="344"/>
      <c r="J190" s="429"/>
    </row>
    <row r="191" spans="1:10" ht="2.25" customHeight="1" thickBot="1">
      <c r="A191" s="3"/>
      <c r="B191" s="38"/>
      <c r="D191" s="39"/>
      <c r="F191" s="405"/>
      <c r="G191" s="7"/>
      <c r="J191" s="108"/>
    </row>
    <row r="192" spans="1:10" ht="15.75" customHeight="1">
      <c r="A192" s="437">
        <v>8.1</v>
      </c>
      <c r="B192" s="17" t="s">
        <v>424</v>
      </c>
      <c r="D192" s="13" t="s">
        <v>103</v>
      </c>
      <c r="F192" s="423">
        <f>F174</f>
        <v>949.9</v>
      </c>
      <c r="G192" s="425"/>
      <c r="H192" s="434"/>
      <c r="I192" s="344"/>
      <c r="J192" s="428">
        <f>F192*H192</f>
        <v>0</v>
      </c>
    </row>
    <row r="193" spans="1:10" ht="18" thickBot="1">
      <c r="A193" s="438">
        <v>8.6</v>
      </c>
      <c r="B193" s="18" t="s">
        <v>425</v>
      </c>
      <c r="D193" s="19" t="s">
        <v>96</v>
      </c>
      <c r="F193" s="424"/>
      <c r="G193" s="425"/>
      <c r="H193" s="435"/>
      <c r="I193" s="344"/>
      <c r="J193" s="429"/>
    </row>
    <row r="194" spans="1:10" ht="2.25" customHeight="1" thickBot="1">
      <c r="A194" s="48"/>
      <c r="B194" s="48"/>
      <c r="D194" s="7"/>
      <c r="J194" s="108"/>
    </row>
    <row r="195" spans="1:10" ht="15.75">
      <c r="A195" s="437">
        <v>8.11</v>
      </c>
      <c r="B195" s="17" t="s">
        <v>426</v>
      </c>
      <c r="D195" s="13" t="s">
        <v>92</v>
      </c>
      <c r="F195" s="423">
        <f>F189-F192</f>
        <v>2413.8</v>
      </c>
      <c r="G195" s="425"/>
      <c r="H195" s="434"/>
      <c r="I195" s="344"/>
      <c r="J195" s="428">
        <f>F195*H195</f>
        <v>0</v>
      </c>
    </row>
    <row r="196" spans="1:10" ht="18" thickBot="1">
      <c r="A196" s="438">
        <v>8.7</v>
      </c>
      <c r="B196" s="18" t="s">
        <v>427</v>
      </c>
      <c r="D196" s="19" t="s">
        <v>96</v>
      </c>
      <c r="F196" s="424"/>
      <c r="G196" s="425"/>
      <c r="H196" s="435"/>
      <c r="I196" s="344"/>
      <c r="J196" s="429"/>
    </row>
    <row r="197" spans="1:10" ht="2.25" customHeight="1" thickBot="1">
      <c r="A197" s="2"/>
      <c r="B197" s="21"/>
      <c r="D197" s="7"/>
      <c r="J197" s="108"/>
    </row>
    <row r="198" spans="1:10" ht="15.75">
      <c r="A198" s="437">
        <v>8.12</v>
      </c>
      <c r="B198" s="17" t="s">
        <v>428</v>
      </c>
      <c r="D198" s="13" t="s">
        <v>92</v>
      </c>
      <c r="F198" s="423">
        <f>269*1.8</f>
        <v>484.2</v>
      </c>
      <c r="G198" s="425"/>
      <c r="H198" s="434"/>
      <c r="I198" s="344"/>
      <c r="J198" s="428">
        <f>F198*H198</f>
        <v>0</v>
      </c>
    </row>
    <row r="199" spans="1:10" ht="21.75" customHeight="1" thickBot="1">
      <c r="A199" s="438">
        <v>8.8</v>
      </c>
      <c r="B199" s="18" t="s">
        <v>429</v>
      </c>
      <c r="D199" s="19" t="s">
        <v>96</v>
      </c>
      <c r="F199" s="424"/>
      <c r="G199" s="425"/>
      <c r="H199" s="435"/>
      <c r="I199" s="344"/>
      <c r="J199" s="429"/>
    </row>
    <row r="200" spans="1:10" ht="2.25" customHeight="1" thickBot="1">
      <c r="A200" s="2"/>
      <c r="B200" s="21"/>
      <c r="D200" s="7"/>
      <c r="J200" s="108"/>
    </row>
    <row r="201" spans="1:10" ht="15.75">
      <c r="A201" s="437">
        <v>8.13</v>
      </c>
      <c r="B201" s="17" t="s">
        <v>430</v>
      </c>
      <c r="D201" s="13" t="s">
        <v>92</v>
      </c>
      <c r="F201" s="486">
        <v>30.8</v>
      </c>
      <c r="G201" s="463"/>
      <c r="H201" s="434"/>
      <c r="I201" s="344"/>
      <c r="J201" s="428">
        <f>F201*H201</f>
        <v>0</v>
      </c>
    </row>
    <row r="202" spans="1:10" ht="14.25" customHeight="1" thickBot="1">
      <c r="A202" s="438">
        <v>8.8</v>
      </c>
      <c r="B202" s="18" t="s">
        <v>431</v>
      </c>
      <c r="D202" s="19" t="s">
        <v>96</v>
      </c>
      <c r="F202" s="487"/>
      <c r="G202" s="463"/>
      <c r="H202" s="435"/>
      <c r="I202" s="344"/>
      <c r="J202" s="429"/>
    </row>
    <row r="203" spans="1:10" ht="2.25" customHeight="1" thickBot="1">
      <c r="A203" s="2"/>
      <c r="B203" s="2"/>
      <c r="D203" s="7"/>
      <c r="J203" s="108"/>
    </row>
    <row r="204" spans="1:10" ht="13.5">
      <c r="A204" s="437">
        <v>8.14</v>
      </c>
      <c r="B204" s="263" t="s">
        <v>432</v>
      </c>
      <c r="D204" s="13" t="s">
        <v>40</v>
      </c>
      <c r="F204" s="423">
        <v>56</v>
      </c>
      <c r="G204" s="425"/>
      <c r="H204" s="434"/>
      <c r="I204" s="344"/>
      <c r="J204" s="428">
        <f>F204*H204</f>
        <v>0</v>
      </c>
    </row>
    <row r="205" spans="1:10" ht="16.5" thickBot="1">
      <c r="A205" s="438">
        <v>8.1</v>
      </c>
      <c r="B205" s="18" t="s">
        <v>433</v>
      </c>
      <c r="D205" s="14" t="s">
        <v>57</v>
      </c>
      <c r="F205" s="424"/>
      <c r="G205" s="425"/>
      <c r="H205" s="435"/>
      <c r="I205" s="344"/>
      <c r="J205" s="429"/>
    </row>
    <row r="206" spans="1:10" ht="2.25" customHeight="1" thickBot="1">
      <c r="A206" s="2"/>
      <c r="B206" s="2"/>
      <c r="D206" s="7"/>
      <c r="J206" s="108"/>
    </row>
    <row r="207" spans="1:10" ht="15" customHeight="1">
      <c r="A207" s="437">
        <v>8.15</v>
      </c>
      <c r="B207" s="17" t="s">
        <v>474</v>
      </c>
      <c r="D207" s="49" t="s">
        <v>103</v>
      </c>
      <c r="F207" s="423">
        <f>(4*2.4+2*4.7+2*27.8+16.5+22)*1.3</f>
        <v>147.03</v>
      </c>
      <c r="G207" s="425"/>
      <c r="H207" s="434"/>
      <c r="I207" s="344"/>
      <c r="J207" s="428">
        <f>F207*H207</f>
        <v>0</v>
      </c>
    </row>
    <row r="208" spans="1:10" ht="18" thickBot="1">
      <c r="A208" s="438">
        <v>8.1</v>
      </c>
      <c r="B208" s="18" t="s">
        <v>475</v>
      </c>
      <c r="D208" s="50" t="s">
        <v>96</v>
      </c>
      <c r="F208" s="424"/>
      <c r="G208" s="425"/>
      <c r="H208" s="435"/>
      <c r="I208" s="344"/>
      <c r="J208" s="429"/>
    </row>
    <row r="209" spans="1:10" ht="2.25" customHeight="1" thickBot="1">
      <c r="A209" s="2"/>
      <c r="B209" s="2"/>
      <c r="D209" s="7"/>
      <c r="J209" s="108"/>
    </row>
    <row r="210" spans="1:10" ht="15.75" customHeight="1">
      <c r="A210" s="437">
        <v>8.16</v>
      </c>
      <c r="B210" s="17" t="s">
        <v>434</v>
      </c>
      <c r="D210" s="49" t="s">
        <v>103</v>
      </c>
      <c r="F210" s="423">
        <f>F207*2</f>
        <v>294.06</v>
      </c>
      <c r="G210" s="425"/>
      <c r="H210" s="434"/>
      <c r="I210" s="344"/>
      <c r="J210" s="428">
        <f>F210*H210</f>
        <v>0</v>
      </c>
    </row>
    <row r="211" spans="1:10" ht="18" customHeight="1" thickBot="1">
      <c r="A211" s="438">
        <v>8.1</v>
      </c>
      <c r="B211" s="18" t="s">
        <v>435</v>
      </c>
      <c r="D211" s="50" t="s">
        <v>96</v>
      </c>
      <c r="F211" s="424"/>
      <c r="G211" s="425"/>
      <c r="H211" s="435"/>
      <c r="I211" s="344"/>
      <c r="J211" s="429"/>
    </row>
    <row r="212" spans="1:10" ht="2.25" customHeight="1" thickBot="1">
      <c r="A212" s="48"/>
      <c r="B212" s="48"/>
      <c r="D212" s="7"/>
      <c r="J212" s="110"/>
    </row>
    <row r="213" spans="1:10" ht="19.5" customHeight="1" thickBot="1">
      <c r="A213" s="2"/>
      <c r="B213" s="2"/>
      <c r="D213" s="7"/>
      <c r="F213" s="415" t="s">
        <v>1</v>
      </c>
      <c r="G213" s="416"/>
      <c r="H213" s="417"/>
      <c r="J213" s="347">
        <f>SUM(J165:J211)</f>
        <v>0</v>
      </c>
    </row>
    <row r="214" spans="1:4" ht="2.25" customHeight="1" thickBot="1">
      <c r="A214" s="2"/>
      <c r="B214" s="2"/>
      <c r="D214" s="7"/>
    </row>
    <row r="215" spans="1:10" ht="14.25" thickBot="1">
      <c r="A215" s="381">
        <v>9</v>
      </c>
      <c r="B215" s="418" t="s">
        <v>32</v>
      </c>
      <c r="C215" s="419"/>
      <c r="D215" s="419"/>
      <c r="E215" s="419"/>
      <c r="F215" s="419"/>
      <c r="G215" s="419"/>
      <c r="H215" s="419"/>
      <c r="I215" s="419"/>
      <c r="J215" s="420"/>
    </row>
    <row r="216" spans="1:4" ht="2.25" customHeight="1" thickBot="1">
      <c r="A216" s="2"/>
      <c r="B216" s="2"/>
      <c r="D216" s="7"/>
    </row>
    <row r="217" spans="1:10" ht="13.5">
      <c r="A217" s="495">
        <v>9.1</v>
      </c>
      <c r="B217" s="17" t="s">
        <v>436</v>
      </c>
      <c r="D217" s="13" t="s">
        <v>40</v>
      </c>
      <c r="F217" s="492">
        <v>3</v>
      </c>
      <c r="G217" s="494"/>
      <c r="H217" s="434"/>
      <c r="I217" s="344"/>
      <c r="J217" s="428">
        <f>F217*H217</f>
        <v>0</v>
      </c>
    </row>
    <row r="218" spans="1:10" ht="33" thickBot="1">
      <c r="A218" s="496">
        <v>9.1</v>
      </c>
      <c r="B218" s="18" t="s">
        <v>63</v>
      </c>
      <c r="D218" s="14" t="s">
        <v>57</v>
      </c>
      <c r="F218" s="493"/>
      <c r="G218" s="494"/>
      <c r="H218" s="435"/>
      <c r="I218" s="344"/>
      <c r="J218" s="429"/>
    </row>
    <row r="219" spans="1:10" ht="2.25" customHeight="1" thickBot="1">
      <c r="A219" s="2"/>
      <c r="B219" s="21"/>
      <c r="D219" s="7"/>
      <c r="J219" s="108"/>
    </row>
    <row r="220" spans="1:10" ht="13.5">
      <c r="A220" s="495">
        <v>9.2</v>
      </c>
      <c r="B220" s="17" t="s">
        <v>437</v>
      </c>
      <c r="D220" s="13" t="s">
        <v>40</v>
      </c>
      <c r="F220" s="492">
        <v>2</v>
      </c>
      <c r="G220" s="494"/>
      <c r="H220" s="434"/>
      <c r="I220" s="344"/>
      <c r="J220" s="428">
        <f>F220*H220</f>
        <v>0</v>
      </c>
    </row>
    <row r="221" spans="1:10" ht="33.75" customHeight="1" thickBot="1">
      <c r="A221" s="496">
        <v>9.1</v>
      </c>
      <c r="B221" s="18" t="s">
        <v>64</v>
      </c>
      <c r="D221" s="14" t="s">
        <v>57</v>
      </c>
      <c r="F221" s="493"/>
      <c r="G221" s="494"/>
      <c r="H221" s="435"/>
      <c r="I221" s="344"/>
      <c r="J221" s="429"/>
    </row>
    <row r="222" spans="1:10" ht="2.25" customHeight="1" thickBot="1">
      <c r="A222" s="2"/>
      <c r="B222" s="21"/>
      <c r="D222" s="7"/>
      <c r="J222" s="108"/>
    </row>
    <row r="223" spans="1:10" ht="13.5">
      <c r="A223" s="421">
        <v>9.3</v>
      </c>
      <c r="B223" s="17" t="s">
        <v>438</v>
      </c>
      <c r="D223" s="13" t="s">
        <v>40</v>
      </c>
      <c r="F223" s="423">
        <v>21</v>
      </c>
      <c r="G223" s="425"/>
      <c r="H223" s="434"/>
      <c r="I223" s="344"/>
      <c r="J223" s="428">
        <f>F223*H223</f>
        <v>0</v>
      </c>
    </row>
    <row r="224" spans="1:10" ht="16.5" thickBot="1">
      <c r="A224" s="422">
        <v>9.3</v>
      </c>
      <c r="B224" s="18" t="s">
        <v>65</v>
      </c>
      <c r="D224" s="14" t="s">
        <v>57</v>
      </c>
      <c r="F224" s="424"/>
      <c r="G224" s="425"/>
      <c r="H224" s="435"/>
      <c r="I224" s="344"/>
      <c r="J224" s="429"/>
    </row>
    <row r="225" spans="1:4" ht="2.25" customHeight="1" thickBot="1">
      <c r="A225" s="2"/>
      <c r="B225" s="21"/>
      <c r="D225" s="7"/>
    </row>
    <row r="226" spans="1:10" ht="13.5">
      <c r="A226" s="421">
        <v>9.4</v>
      </c>
      <c r="B226" s="17" t="s">
        <v>439</v>
      </c>
      <c r="D226" s="13" t="s">
        <v>40</v>
      </c>
      <c r="F226" s="423">
        <v>1</v>
      </c>
      <c r="G226" s="425"/>
      <c r="H226" s="434"/>
      <c r="I226" s="344"/>
      <c r="J226" s="428">
        <f>F226*H226</f>
        <v>0</v>
      </c>
    </row>
    <row r="227" spans="1:10" ht="16.5" thickBot="1">
      <c r="A227" s="422">
        <v>9.3</v>
      </c>
      <c r="B227" s="18" t="s">
        <v>66</v>
      </c>
      <c r="D227" s="14" t="s">
        <v>57</v>
      </c>
      <c r="F227" s="424"/>
      <c r="G227" s="425"/>
      <c r="H227" s="435"/>
      <c r="I227" s="344"/>
      <c r="J227" s="429"/>
    </row>
    <row r="228" spans="1:10" ht="2.25" customHeight="1" thickBot="1">
      <c r="A228" s="2"/>
      <c r="B228" s="21"/>
      <c r="D228" s="7"/>
      <c r="J228" s="108"/>
    </row>
    <row r="229" spans="1:10" ht="13.5">
      <c r="A229" s="421">
        <v>9.5</v>
      </c>
      <c r="B229" s="17" t="s">
        <v>440</v>
      </c>
      <c r="D229" s="13" t="s">
        <v>40</v>
      </c>
      <c r="F229" s="423">
        <v>16</v>
      </c>
      <c r="G229" s="425"/>
      <c r="H229" s="434"/>
      <c r="I229" s="344"/>
      <c r="J229" s="428">
        <f>F229*H229</f>
        <v>0</v>
      </c>
    </row>
    <row r="230" spans="1:10" ht="16.5" thickBot="1">
      <c r="A230" s="422">
        <v>9.3</v>
      </c>
      <c r="B230" s="18" t="s">
        <v>67</v>
      </c>
      <c r="D230" s="14" t="s">
        <v>57</v>
      </c>
      <c r="F230" s="424"/>
      <c r="G230" s="425"/>
      <c r="H230" s="435"/>
      <c r="I230" s="344"/>
      <c r="J230" s="429"/>
    </row>
    <row r="231" spans="1:10" ht="2.25" customHeight="1" thickBot="1">
      <c r="A231" s="2"/>
      <c r="B231" s="21"/>
      <c r="D231" s="7"/>
      <c r="J231" s="108"/>
    </row>
    <row r="232" spans="1:10" ht="13.5">
      <c r="A232" s="421">
        <v>9.6</v>
      </c>
      <c r="B232" s="17" t="s">
        <v>441</v>
      </c>
      <c r="D232" s="13" t="s">
        <v>40</v>
      </c>
      <c r="F232" s="423">
        <v>20</v>
      </c>
      <c r="G232" s="425"/>
      <c r="H232" s="434"/>
      <c r="I232" s="344"/>
      <c r="J232" s="428">
        <f>F232*H232</f>
        <v>0</v>
      </c>
    </row>
    <row r="233" spans="1:10" ht="16.5" thickBot="1">
      <c r="A233" s="422">
        <v>9.3</v>
      </c>
      <c r="B233" s="18" t="s">
        <v>68</v>
      </c>
      <c r="D233" s="14" t="s">
        <v>57</v>
      </c>
      <c r="F233" s="424"/>
      <c r="G233" s="425"/>
      <c r="H233" s="435"/>
      <c r="I233" s="344"/>
      <c r="J233" s="429"/>
    </row>
    <row r="234" spans="1:4" ht="2.25" customHeight="1" thickBot="1">
      <c r="A234" s="2"/>
      <c r="B234" s="21"/>
      <c r="D234" s="7"/>
    </row>
    <row r="235" spans="1:10" ht="13.5">
      <c r="A235" s="421">
        <v>9.7</v>
      </c>
      <c r="B235" s="17" t="s">
        <v>442</v>
      </c>
      <c r="D235" s="13" t="s">
        <v>40</v>
      </c>
      <c r="F235" s="423">
        <v>7</v>
      </c>
      <c r="G235" s="425"/>
      <c r="H235" s="434"/>
      <c r="I235" s="344"/>
      <c r="J235" s="428">
        <f>F235*H235</f>
        <v>0</v>
      </c>
    </row>
    <row r="236" spans="1:10" ht="16.5" thickBot="1">
      <c r="A236" s="422">
        <v>9.3</v>
      </c>
      <c r="B236" s="18" t="s">
        <v>69</v>
      </c>
      <c r="D236" s="14" t="s">
        <v>57</v>
      </c>
      <c r="F236" s="424"/>
      <c r="G236" s="425"/>
      <c r="H236" s="435"/>
      <c r="I236" s="344"/>
      <c r="J236" s="429"/>
    </row>
    <row r="237" spans="1:10" ht="2.25" customHeight="1" thickBot="1">
      <c r="A237" s="2"/>
      <c r="B237" s="21"/>
      <c r="D237" s="7"/>
      <c r="J237" s="108"/>
    </row>
    <row r="238" spans="1:10" ht="13.5">
      <c r="A238" s="421">
        <v>9.8</v>
      </c>
      <c r="B238" s="17" t="s">
        <v>443</v>
      </c>
      <c r="D238" s="13" t="s">
        <v>40</v>
      </c>
      <c r="F238" s="423">
        <v>52</v>
      </c>
      <c r="G238" s="425"/>
      <c r="H238" s="434"/>
      <c r="I238" s="344"/>
      <c r="J238" s="428">
        <f>F238*H238</f>
        <v>0</v>
      </c>
    </row>
    <row r="239" spans="1:10" ht="16.5" thickBot="1">
      <c r="A239" s="422">
        <v>9.4</v>
      </c>
      <c r="B239" s="18" t="s">
        <v>356</v>
      </c>
      <c r="D239" s="14" t="s">
        <v>57</v>
      </c>
      <c r="F239" s="424"/>
      <c r="G239" s="425"/>
      <c r="H239" s="435"/>
      <c r="I239" s="344"/>
      <c r="J239" s="429"/>
    </row>
    <row r="240" spans="1:10" ht="2.25" customHeight="1" thickBot="1">
      <c r="A240" s="2"/>
      <c r="B240" s="35"/>
      <c r="D240" s="7"/>
      <c r="J240" s="108"/>
    </row>
    <row r="241" spans="1:10" ht="13.5">
      <c r="A241" s="421">
        <v>9.9</v>
      </c>
      <c r="B241" s="17" t="s">
        <v>444</v>
      </c>
      <c r="D241" s="13" t="s">
        <v>40</v>
      </c>
      <c r="F241" s="423">
        <v>52</v>
      </c>
      <c r="G241" s="425"/>
      <c r="H241" s="434"/>
      <c r="I241" s="344"/>
      <c r="J241" s="428">
        <f>F241*H241</f>
        <v>0</v>
      </c>
    </row>
    <row r="242" spans="1:10" ht="16.5" thickBot="1">
      <c r="A242" s="422">
        <v>9.5</v>
      </c>
      <c r="B242" s="18" t="s">
        <v>58</v>
      </c>
      <c r="D242" s="14" t="s">
        <v>57</v>
      </c>
      <c r="F242" s="424"/>
      <c r="G242" s="425"/>
      <c r="H242" s="435"/>
      <c r="I242" s="344"/>
      <c r="J242" s="429"/>
    </row>
    <row r="243" spans="1:4" ht="2.25" customHeight="1" thickBot="1">
      <c r="A243" s="2"/>
      <c r="B243" s="21"/>
      <c r="D243" s="7"/>
    </row>
    <row r="244" spans="1:10" ht="13.5">
      <c r="A244" s="437">
        <v>9.1</v>
      </c>
      <c r="B244" s="17" t="s">
        <v>445</v>
      </c>
      <c r="D244" s="13" t="s">
        <v>40</v>
      </c>
      <c r="F244" s="423">
        <v>1</v>
      </c>
      <c r="G244" s="425"/>
      <c r="H244" s="434"/>
      <c r="I244" s="344"/>
      <c r="J244" s="428">
        <f>F244*H244</f>
        <v>0</v>
      </c>
    </row>
    <row r="245" spans="1:10" ht="16.5" thickBot="1">
      <c r="A245" s="438">
        <v>9.4</v>
      </c>
      <c r="B245" s="18" t="s">
        <v>357</v>
      </c>
      <c r="D245" s="14" t="s">
        <v>57</v>
      </c>
      <c r="F245" s="424"/>
      <c r="G245" s="425"/>
      <c r="H245" s="435"/>
      <c r="I245" s="344"/>
      <c r="J245" s="429"/>
    </row>
    <row r="246" spans="1:10" ht="2.25" customHeight="1" thickBot="1">
      <c r="A246" s="2"/>
      <c r="B246" s="21"/>
      <c r="D246" s="7"/>
      <c r="J246" s="108"/>
    </row>
    <row r="247" spans="1:10" ht="13.5">
      <c r="A247" s="421">
        <v>9.11</v>
      </c>
      <c r="B247" s="17" t="s">
        <v>446</v>
      </c>
      <c r="D247" s="13" t="s">
        <v>40</v>
      </c>
      <c r="F247" s="423">
        <v>6</v>
      </c>
      <c r="G247" s="425"/>
      <c r="H247" s="434"/>
      <c r="I247" s="344"/>
      <c r="J247" s="428">
        <f>F247*H247</f>
        <v>0</v>
      </c>
    </row>
    <row r="248" spans="1:10" ht="16.5" thickBot="1">
      <c r="A248" s="422">
        <v>9.4</v>
      </c>
      <c r="B248" s="18" t="s">
        <v>358</v>
      </c>
      <c r="D248" s="14" t="s">
        <v>57</v>
      </c>
      <c r="F248" s="424"/>
      <c r="G248" s="425"/>
      <c r="H248" s="435"/>
      <c r="I248" s="344"/>
      <c r="J248" s="429"/>
    </row>
    <row r="249" spans="1:10" ht="2.25" customHeight="1" thickBot="1">
      <c r="A249" s="2"/>
      <c r="B249" s="35"/>
      <c r="D249" s="7"/>
      <c r="J249" s="108"/>
    </row>
    <row r="250" spans="1:10" ht="13.5">
      <c r="A250" s="430">
        <v>9.12</v>
      </c>
      <c r="B250" s="285" t="s">
        <v>447</v>
      </c>
      <c r="C250" s="286"/>
      <c r="D250" s="287" t="s">
        <v>40</v>
      </c>
      <c r="E250" s="286"/>
      <c r="F250" s="423">
        <v>1</v>
      </c>
      <c r="G250" s="464"/>
      <c r="H250" s="434"/>
      <c r="I250" s="344"/>
      <c r="J250" s="428">
        <f>F250*H250</f>
        <v>0</v>
      </c>
    </row>
    <row r="251" spans="1:10" ht="16.5" thickBot="1">
      <c r="A251" s="431">
        <v>9.5</v>
      </c>
      <c r="B251" s="61" t="s">
        <v>332</v>
      </c>
      <c r="C251" s="286"/>
      <c r="D251" s="303" t="s">
        <v>57</v>
      </c>
      <c r="E251" s="286"/>
      <c r="F251" s="424"/>
      <c r="G251" s="464"/>
      <c r="H251" s="435"/>
      <c r="I251" s="344"/>
      <c r="J251" s="429"/>
    </row>
    <row r="252" spans="1:4" ht="2.25" customHeight="1" thickBot="1">
      <c r="A252" s="51"/>
      <c r="B252" s="52"/>
      <c r="C252" s="53"/>
      <c r="D252" s="7"/>
    </row>
    <row r="253" spans="1:10" ht="15.75" thickBot="1">
      <c r="A253" s="54"/>
      <c r="B253" s="54"/>
      <c r="D253" s="7"/>
      <c r="F253" s="415" t="s">
        <v>8</v>
      </c>
      <c r="G253" s="416"/>
      <c r="H253" s="417"/>
      <c r="J253" s="347">
        <f>SUM(J217:J252)</f>
        <v>0</v>
      </c>
    </row>
    <row r="254" spans="1:4" ht="2.25" customHeight="1" thickBot="1">
      <c r="A254" s="2"/>
      <c r="B254" s="2"/>
      <c r="D254" s="7"/>
    </row>
    <row r="255" spans="1:10" ht="14.25" thickBot="1">
      <c r="A255" s="381">
        <v>10</v>
      </c>
      <c r="B255" s="418" t="s">
        <v>73</v>
      </c>
      <c r="C255" s="419"/>
      <c r="D255" s="419"/>
      <c r="E255" s="419"/>
      <c r="F255" s="419"/>
      <c r="G255" s="419"/>
      <c r="H255" s="419"/>
      <c r="I255" s="419"/>
      <c r="J255" s="420"/>
    </row>
    <row r="256" spans="1:4" ht="2.25" customHeight="1" thickBot="1">
      <c r="A256" s="3"/>
      <c r="B256" s="2"/>
      <c r="D256" s="7"/>
    </row>
    <row r="257" spans="1:10" ht="13.5">
      <c r="A257" s="421">
        <v>10.1</v>
      </c>
      <c r="B257" s="17" t="s">
        <v>448</v>
      </c>
      <c r="D257" s="13" t="s">
        <v>13</v>
      </c>
      <c r="F257" s="423">
        <v>120</v>
      </c>
      <c r="G257" s="425"/>
      <c r="H257" s="434"/>
      <c r="I257" s="344"/>
      <c r="J257" s="428">
        <f>F257*H257</f>
        <v>0</v>
      </c>
    </row>
    <row r="258" spans="1:10" ht="16.5" customHeight="1" thickBot="1">
      <c r="A258" s="422">
        <v>4.1</v>
      </c>
      <c r="B258" s="18" t="s">
        <v>70</v>
      </c>
      <c r="D258" s="14" t="s">
        <v>45</v>
      </c>
      <c r="F258" s="424"/>
      <c r="G258" s="425"/>
      <c r="H258" s="435"/>
      <c r="I258" s="344"/>
      <c r="J258" s="429"/>
    </row>
    <row r="259" spans="1:10" ht="2.25" customHeight="1" thickBot="1">
      <c r="A259" s="41"/>
      <c r="B259" s="42"/>
      <c r="D259" s="43"/>
      <c r="F259" s="403"/>
      <c r="G259" s="10"/>
      <c r="J259" s="108"/>
    </row>
    <row r="260" spans="1:10" ht="13.5">
      <c r="A260" s="421">
        <v>10.2</v>
      </c>
      <c r="B260" s="60" t="s">
        <v>449</v>
      </c>
      <c r="D260" s="57" t="s">
        <v>9</v>
      </c>
      <c r="F260" s="423">
        <v>16</v>
      </c>
      <c r="G260" s="425"/>
      <c r="H260" s="434"/>
      <c r="I260" s="344"/>
      <c r="J260" s="428">
        <f>F260*H260</f>
        <v>0</v>
      </c>
    </row>
    <row r="261" spans="1:10" ht="16.5" customHeight="1" thickBot="1">
      <c r="A261" s="422">
        <v>12.1</v>
      </c>
      <c r="B261" s="61" t="s">
        <v>75</v>
      </c>
      <c r="D261" s="72" t="s">
        <v>36</v>
      </c>
      <c r="F261" s="424"/>
      <c r="G261" s="425"/>
      <c r="H261" s="435"/>
      <c r="I261" s="344"/>
      <c r="J261" s="429"/>
    </row>
    <row r="262" spans="1:10" ht="2.25" customHeight="1" thickBot="1">
      <c r="A262" s="41"/>
      <c r="B262" s="42"/>
      <c r="D262" s="43"/>
      <c r="F262" s="403"/>
      <c r="G262" s="10"/>
      <c r="J262" s="108"/>
    </row>
    <row r="263" spans="1:10" ht="19.5" customHeight="1">
      <c r="A263" s="421">
        <v>10.3</v>
      </c>
      <c r="B263" s="62" t="s">
        <v>450</v>
      </c>
      <c r="D263" s="49" t="s">
        <v>103</v>
      </c>
      <c r="F263" s="423">
        <v>16</v>
      </c>
      <c r="G263" s="425"/>
      <c r="H263" s="434"/>
      <c r="I263" s="344"/>
      <c r="J263" s="428">
        <f>F263*H263</f>
        <v>0</v>
      </c>
    </row>
    <row r="264" spans="1:10" ht="19.5" customHeight="1" thickBot="1">
      <c r="A264" s="422">
        <v>12.1</v>
      </c>
      <c r="B264" s="61" t="s">
        <v>451</v>
      </c>
      <c r="D264" s="50" t="s">
        <v>96</v>
      </c>
      <c r="F264" s="424"/>
      <c r="G264" s="425"/>
      <c r="H264" s="435"/>
      <c r="I264" s="344"/>
      <c r="J264" s="429"/>
    </row>
    <row r="265" spans="1:10" ht="2.25" customHeight="1" thickBot="1">
      <c r="A265" s="41"/>
      <c r="B265" s="42"/>
      <c r="D265" s="43"/>
      <c r="F265" s="403"/>
      <c r="G265" s="10"/>
      <c r="H265" s="87"/>
      <c r="J265" s="45"/>
    </row>
    <row r="266" spans="1:10" ht="14.25" customHeight="1">
      <c r="A266" s="421">
        <v>10.4</v>
      </c>
      <c r="B266" s="62" t="s">
        <v>452</v>
      </c>
      <c r="D266" s="49" t="s">
        <v>103</v>
      </c>
      <c r="F266" s="423">
        <v>2</v>
      </c>
      <c r="G266" s="425"/>
      <c r="H266" s="434"/>
      <c r="I266" s="344"/>
      <c r="J266" s="428">
        <f>F266*H266</f>
        <v>0</v>
      </c>
    </row>
    <row r="267" spans="1:10" ht="15" customHeight="1" thickBot="1">
      <c r="A267" s="422">
        <v>12.1</v>
      </c>
      <c r="B267" s="61" t="s">
        <v>453</v>
      </c>
      <c r="D267" s="50" t="s">
        <v>96</v>
      </c>
      <c r="F267" s="424"/>
      <c r="G267" s="425"/>
      <c r="H267" s="435"/>
      <c r="I267" s="344"/>
      <c r="J267" s="429"/>
    </row>
    <row r="268" spans="1:10" s="71" customFormat="1" ht="2.25" customHeight="1" thickBot="1">
      <c r="A268" s="77"/>
      <c r="B268" s="78"/>
      <c r="D268" s="79"/>
      <c r="F268" s="406"/>
      <c r="G268" s="80"/>
      <c r="J268" s="76"/>
    </row>
    <row r="269" spans="1:10" ht="15.75" thickBot="1">
      <c r="A269" s="2"/>
      <c r="B269" s="2"/>
      <c r="D269" s="7"/>
      <c r="F269" s="415" t="s">
        <v>74</v>
      </c>
      <c r="G269" s="416"/>
      <c r="H269" s="417"/>
      <c r="J269" s="347">
        <f>SUM(J257:J267)</f>
        <v>0</v>
      </c>
    </row>
    <row r="270" spans="1:8" ht="2.25" customHeight="1" thickBot="1">
      <c r="A270" s="2"/>
      <c r="B270" s="2"/>
      <c r="D270" s="7"/>
      <c r="F270" s="399"/>
      <c r="G270" s="31"/>
      <c r="H270" s="91"/>
    </row>
    <row r="271" spans="1:10" ht="14.25" thickBot="1">
      <c r="A271" s="381">
        <v>11</v>
      </c>
      <c r="B271" s="418" t="s">
        <v>71</v>
      </c>
      <c r="C271" s="419"/>
      <c r="D271" s="419"/>
      <c r="E271" s="419"/>
      <c r="F271" s="419"/>
      <c r="G271" s="419"/>
      <c r="H271" s="419"/>
      <c r="I271" s="419"/>
      <c r="J271" s="420"/>
    </row>
    <row r="272" spans="1:10" s="71" customFormat="1" ht="2.25" customHeight="1" thickBot="1">
      <c r="A272" s="73"/>
      <c r="B272" s="74"/>
      <c r="C272" s="74"/>
      <c r="D272" s="74"/>
      <c r="E272" s="74"/>
      <c r="F272" s="407"/>
      <c r="G272" s="74"/>
      <c r="H272" s="74"/>
      <c r="J272" s="278"/>
    </row>
    <row r="273" spans="1:10" ht="13.5">
      <c r="A273" s="490">
        <v>11.1</v>
      </c>
      <c r="B273" s="17" t="s">
        <v>90</v>
      </c>
      <c r="D273" s="13" t="s">
        <v>40</v>
      </c>
      <c r="F273" s="486">
        <v>1</v>
      </c>
      <c r="G273" s="463"/>
      <c r="H273" s="434"/>
      <c r="I273" s="344"/>
      <c r="J273" s="428">
        <f>F273*H273</f>
        <v>0</v>
      </c>
    </row>
    <row r="274" spans="1:10" ht="16.5" thickBot="1">
      <c r="A274" s="491">
        <v>8.8</v>
      </c>
      <c r="B274" s="18" t="s">
        <v>72</v>
      </c>
      <c r="D274" s="14" t="s">
        <v>57</v>
      </c>
      <c r="F274" s="487"/>
      <c r="G274" s="463"/>
      <c r="H274" s="435"/>
      <c r="I274" s="344"/>
      <c r="J274" s="429"/>
    </row>
    <row r="275" spans="1:10" ht="2.25" customHeight="1" thickBot="1">
      <c r="A275" s="2"/>
      <c r="B275" s="2"/>
      <c r="D275" s="7"/>
      <c r="F275" s="404"/>
      <c r="G275" s="71"/>
      <c r="J275" s="108"/>
    </row>
    <row r="276" spans="1:10" ht="13.5">
      <c r="A276" s="490">
        <v>11.2</v>
      </c>
      <c r="B276" s="17" t="s">
        <v>454</v>
      </c>
      <c r="D276" s="13" t="s">
        <v>40</v>
      </c>
      <c r="F276" s="486">
        <v>1</v>
      </c>
      <c r="G276" s="463"/>
      <c r="H276" s="434"/>
      <c r="I276" s="344"/>
      <c r="J276" s="428">
        <f>F276*H276</f>
        <v>0</v>
      </c>
    </row>
    <row r="277" spans="1:10" ht="21" customHeight="1" thickBot="1">
      <c r="A277" s="491">
        <v>8.8</v>
      </c>
      <c r="B277" s="18" t="s">
        <v>455</v>
      </c>
      <c r="D277" s="14" t="s">
        <v>57</v>
      </c>
      <c r="F277" s="487"/>
      <c r="G277" s="463"/>
      <c r="H277" s="435"/>
      <c r="I277" s="344"/>
      <c r="J277" s="429"/>
    </row>
    <row r="278" spans="1:10" ht="2.25" customHeight="1" thickBot="1">
      <c r="A278" s="2"/>
      <c r="B278" s="2"/>
      <c r="D278" s="7"/>
      <c r="F278" s="404"/>
      <c r="G278" s="71"/>
      <c r="J278" s="108"/>
    </row>
    <row r="279" spans="1:10" ht="19.5" customHeight="1">
      <c r="A279" s="490">
        <v>11.3</v>
      </c>
      <c r="B279" s="17" t="s">
        <v>456</v>
      </c>
      <c r="D279" s="49" t="s">
        <v>103</v>
      </c>
      <c r="F279" s="486">
        <v>14</v>
      </c>
      <c r="G279" s="463"/>
      <c r="H279" s="434"/>
      <c r="I279" s="344"/>
      <c r="J279" s="428">
        <f>F279*H279</f>
        <v>0</v>
      </c>
    </row>
    <row r="280" spans="1:10" ht="18" thickBot="1">
      <c r="A280" s="491">
        <v>8.8</v>
      </c>
      <c r="B280" s="18" t="s">
        <v>457</v>
      </c>
      <c r="D280" s="50" t="s">
        <v>96</v>
      </c>
      <c r="F280" s="487"/>
      <c r="G280" s="463"/>
      <c r="H280" s="435"/>
      <c r="I280" s="344"/>
      <c r="J280" s="429"/>
    </row>
    <row r="281" spans="1:8" ht="2.25" customHeight="1" thickBot="1">
      <c r="A281" s="2"/>
      <c r="B281" s="2"/>
      <c r="D281" s="7"/>
      <c r="F281" s="404"/>
      <c r="G281" s="71"/>
      <c r="H281" s="71"/>
    </row>
    <row r="282" spans="1:10" ht="13.5">
      <c r="A282" s="490">
        <v>11.4</v>
      </c>
      <c r="B282" s="17" t="s">
        <v>458</v>
      </c>
      <c r="D282" s="13" t="s">
        <v>40</v>
      </c>
      <c r="F282" s="486">
        <v>1</v>
      </c>
      <c r="G282" s="463"/>
      <c r="H282" s="434"/>
      <c r="I282" s="344"/>
      <c r="J282" s="428">
        <f>F282*H282</f>
        <v>0</v>
      </c>
    </row>
    <row r="283" spans="1:10" ht="16.5" thickBot="1">
      <c r="A283" s="491">
        <v>8.8</v>
      </c>
      <c r="B283" s="18" t="s">
        <v>459</v>
      </c>
      <c r="D283" s="14" t="s">
        <v>57</v>
      </c>
      <c r="F283" s="487"/>
      <c r="G283" s="463"/>
      <c r="H283" s="435"/>
      <c r="I283" s="344"/>
      <c r="J283" s="429"/>
    </row>
    <row r="284" spans="1:10" ht="2.25" customHeight="1" thickBot="1">
      <c r="A284" s="3"/>
      <c r="B284" s="38"/>
      <c r="D284" s="59"/>
      <c r="F284" s="405"/>
      <c r="G284" s="7"/>
      <c r="J284" s="40"/>
    </row>
    <row r="285" spans="1:10" ht="15.75" thickBot="1">
      <c r="A285" s="2"/>
      <c r="B285" s="2"/>
      <c r="D285" s="7"/>
      <c r="F285" s="415" t="s">
        <v>10</v>
      </c>
      <c r="G285" s="416"/>
      <c r="H285" s="417"/>
      <c r="J285" s="347">
        <f>J282+J273+J279+J276</f>
        <v>0</v>
      </c>
    </row>
    <row r="286" spans="1:7" ht="2.25" customHeight="1" thickBot="1">
      <c r="A286" s="2"/>
      <c r="B286" s="2"/>
      <c r="F286" s="400"/>
      <c r="G286" s="7"/>
    </row>
    <row r="287" spans="1:10" ht="14.25" thickBot="1">
      <c r="A287" s="381">
        <v>12</v>
      </c>
      <c r="B287" s="453" t="s">
        <v>107</v>
      </c>
      <c r="C287" s="454"/>
      <c r="D287" s="454"/>
      <c r="E287" s="454"/>
      <c r="F287" s="454"/>
      <c r="G287" s="454"/>
      <c r="H287" s="454"/>
      <c r="I287" s="454"/>
      <c r="J287" s="455"/>
    </row>
    <row r="288" spans="1:8" ht="3" customHeight="1" thickBot="1">
      <c r="A288" s="2"/>
      <c r="B288" s="2"/>
      <c r="D288" s="7"/>
      <c r="F288" s="404"/>
      <c r="G288" s="71"/>
      <c r="H288" s="71"/>
    </row>
    <row r="289" spans="1:10" ht="12.75" customHeight="1">
      <c r="A289" s="490">
        <v>12.1</v>
      </c>
      <c r="B289" s="17" t="s">
        <v>460</v>
      </c>
      <c r="D289" s="13" t="s">
        <v>13</v>
      </c>
      <c r="F289" s="486">
        <v>255</v>
      </c>
      <c r="G289" s="463"/>
      <c r="H289" s="434"/>
      <c r="I289" s="344"/>
      <c r="J289" s="428">
        <f>F289*H289</f>
        <v>0</v>
      </c>
    </row>
    <row r="290" spans="1:10" ht="12.75" customHeight="1" thickBot="1">
      <c r="A290" s="491">
        <v>8.8</v>
      </c>
      <c r="B290" s="18" t="s">
        <v>78</v>
      </c>
      <c r="D290" s="14" t="s">
        <v>45</v>
      </c>
      <c r="F290" s="487"/>
      <c r="G290" s="463"/>
      <c r="H290" s="435"/>
      <c r="I290" s="344"/>
      <c r="J290" s="429"/>
    </row>
    <row r="291" spans="1:10" ht="3" customHeight="1" thickBot="1">
      <c r="A291" s="2"/>
      <c r="B291" s="2"/>
      <c r="D291" s="7"/>
      <c r="F291" s="404"/>
      <c r="G291" s="71"/>
      <c r="J291" s="108"/>
    </row>
    <row r="292" spans="1:10" ht="12.75" customHeight="1">
      <c r="A292" s="490">
        <v>12.2</v>
      </c>
      <c r="B292" s="17" t="s">
        <v>461</v>
      </c>
      <c r="D292" s="49" t="s">
        <v>103</v>
      </c>
      <c r="F292" s="486">
        <v>1375</v>
      </c>
      <c r="G292" s="463"/>
      <c r="H292" s="434"/>
      <c r="I292" s="344"/>
      <c r="J292" s="428">
        <f>F292*H292</f>
        <v>0</v>
      </c>
    </row>
    <row r="293" spans="1:10" ht="12.75" customHeight="1" thickBot="1">
      <c r="A293" s="491">
        <v>8.8</v>
      </c>
      <c r="B293" s="18" t="s">
        <v>127</v>
      </c>
      <c r="D293" s="50" t="s">
        <v>96</v>
      </c>
      <c r="F293" s="487"/>
      <c r="G293" s="463"/>
      <c r="H293" s="435"/>
      <c r="I293" s="344"/>
      <c r="J293" s="429"/>
    </row>
    <row r="294" spans="1:10" ht="3" customHeight="1" thickBot="1">
      <c r="A294" s="2"/>
      <c r="B294" s="2"/>
      <c r="D294" s="7"/>
      <c r="F294" s="404"/>
      <c r="G294" s="71"/>
      <c r="J294" s="108"/>
    </row>
    <row r="295" spans="1:10" ht="16.5" customHeight="1">
      <c r="A295" s="490">
        <v>12.3</v>
      </c>
      <c r="B295" s="17" t="s">
        <v>462</v>
      </c>
      <c r="D295" s="49" t="s">
        <v>103</v>
      </c>
      <c r="F295" s="486">
        <v>1375</v>
      </c>
      <c r="G295" s="463"/>
      <c r="H295" s="434"/>
      <c r="I295" s="344"/>
      <c r="J295" s="428">
        <f>F295*H295</f>
        <v>0</v>
      </c>
    </row>
    <row r="296" spans="1:10" ht="18.75" customHeight="1" thickBot="1">
      <c r="A296" s="491">
        <v>8.8</v>
      </c>
      <c r="B296" s="18" t="s">
        <v>463</v>
      </c>
      <c r="D296" s="50" t="s">
        <v>96</v>
      </c>
      <c r="F296" s="487"/>
      <c r="G296" s="463"/>
      <c r="H296" s="435"/>
      <c r="I296" s="344"/>
      <c r="J296" s="429"/>
    </row>
    <row r="297" spans="1:8" ht="3" customHeight="1" thickBot="1">
      <c r="A297" s="2"/>
      <c r="B297" s="2"/>
      <c r="D297" s="7"/>
      <c r="F297" s="404"/>
      <c r="G297" s="71"/>
      <c r="H297" s="71"/>
    </row>
    <row r="298" spans="1:10" ht="12.75" customHeight="1">
      <c r="A298" s="490">
        <v>12.4</v>
      </c>
      <c r="B298" s="15" t="s">
        <v>91</v>
      </c>
      <c r="D298" s="9" t="s">
        <v>94</v>
      </c>
      <c r="F298" s="486">
        <v>150</v>
      </c>
      <c r="G298" s="463"/>
      <c r="H298" s="434"/>
      <c r="I298" s="344"/>
      <c r="J298" s="428">
        <f>F298*H298</f>
        <v>0</v>
      </c>
    </row>
    <row r="299" spans="1:10" ht="16.5" customHeight="1" thickBot="1">
      <c r="A299" s="491">
        <v>8.8</v>
      </c>
      <c r="B299" s="11" t="s">
        <v>55</v>
      </c>
      <c r="D299" s="12" t="s">
        <v>95</v>
      </c>
      <c r="F299" s="487"/>
      <c r="G299" s="463"/>
      <c r="H299" s="435"/>
      <c r="I299" s="344"/>
      <c r="J299" s="429"/>
    </row>
    <row r="300" spans="1:10" ht="3" customHeight="1" thickBot="1">
      <c r="A300" s="232"/>
      <c r="B300" s="52"/>
      <c r="D300" s="233"/>
      <c r="F300" s="408"/>
      <c r="G300" s="84"/>
      <c r="H300" s="85"/>
      <c r="J300" s="234"/>
    </row>
    <row r="301" spans="1:10" ht="15.75" thickBot="1">
      <c r="A301" s="2"/>
      <c r="B301" s="2"/>
      <c r="D301" s="7"/>
      <c r="F301" s="415" t="s">
        <v>11</v>
      </c>
      <c r="G301" s="416"/>
      <c r="H301" s="417"/>
      <c r="J301" s="347">
        <f>SUM(J288:J300)</f>
        <v>0</v>
      </c>
    </row>
    <row r="302" spans="4:8" ht="5.25" customHeight="1" thickBot="1">
      <c r="D302" s="111"/>
      <c r="E302" s="111"/>
      <c r="F302" s="153"/>
      <c r="G302" s="111"/>
      <c r="H302" s="111"/>
    </row>
    <row r="303" spans="1:10" ht="19.5" thickBot="1">
      <c r="A303" s="381">
        <v>13</v>
      </c>
      <c r="B303" s="418" t="s">
        <v>324</v>
      </c>
      <c r="C303" s="419"/>
      <c r="D303" s="419"/>
      <c r="E303" s="419"/>
      <c r="F303" s="419"/>
      <c r="G303" s="419"/>
      <c r="H303" s="419"/>
      <c r="I303" s="419"/>
      <c r="J303" s="420"/>
    </row>
    <row r="304" spans="1:6" ht="6" customHeight="1" thickBot="1">
      <c r="A304" s="103"/>
      <c r="B304" s="122"/>
      <c r="D304" s="111"/>
      <c r="F304" s="153"/>
    </row>
    <row r="305" spans="1:10" ht="15">
      <c r="A305" s="421">
        <v>13.1</v>
      </c>
      <c r="B305" s="8" t="s">
        <v>325</v>
      </c>
      <c r="D305" s="225" t="s">
        <v>326</v>
      </c>
      <c r="F305" s="432">
        <v>78</v>
      </c>
      <c r="H305" s="434"/>
      <c r="I305" s="344"/>
      <c r="J305" s="428">
        <f>H305*F305</f>
        <v>0</v>
      </c>
    </row>
    <row r="306" spans="1:10" ht="17.25" thickBot="1">
      <c r="A306" s="422"/>
      <c r="B306" s="11" t="s">
        <v>361</v>
      </c>
      <c r="D306" s="226" t="s">
        <v>327</v>
      </c>
      <c r="F306" s="433"/>
      <c r="H306" s="435"/>
      <c r="I306" s="344"/>
      <c r="J306" s="429"/>
    </row>
    <row r="307" spans="1:8" ht="3.75" customHeight="1" thickBot="1">
      <c r="A307" s="41"/>
      <c r="B307" s="356"/>
      <c r="D307" s="357"/>
      <c r="F307" s="391"/>
      <c r="H307" s="71"/>
    </row>
    <row r="308" spans="1:10" ht="15">
      <c r="A308" s="421">
        <v>13.2</v>
      </c>
      <c r="B308" s="37" t="s">
        <v>364</v>
      </c>
      <c r="D308" s="227" t="s">
        <v>326</v>
      </c>
      <c r="F308" s="432">
        <f>84*1.4*2+70*0.3*1.5</f>
        <v>266.7</v>
      </c>
      <c r="H308" s="434"/>
      <c r="I308" s="344"/>
      <c r="J308" s="428">
        <f>H308*F308</f>
        <v>0</v>
      </c>
    </row>
    <row r="309" spans="1:10" ht="18.75" customHeight="1" thickBot="1">
      <c r="A309" s="422">
        <v>10.1</v>
      </c>
      <c r="B309" s="18" t="s">
        <v>365</v>
      </c>
      <c r="D309" s="228" t="s">
        <v>328</v>
      </c>
      <c r="F309" s="433"/>
      <c r="H309" s="435"/>
      <c r="I309" s="344"/>
      <c r="J309" s="429"/>
    </row>
    <row r="310" spans="1:6" ht="5.25" customHeight="1" thickBot="1">
      <c r="A310" s="2"/>
      <c r="B310" s="2"/>
      <c r="F310" s="392"/>
    </row>
    <row r="311" spans="1:10" ht="18.75" customHeight="1">
      <c r="A311" s="430">
        <v>13.3</v>
      </c>
      <c r="B311" s="304" t="s">
        <v>363</v>
      </c>
      <c r="C311" s="305"/>
      <c r="D311" s="306" t="s">
        <v>40</v>
      </c>
      <c r="E311" s="305"/>
      <c r="F311" s="432">
        <v>70</v>
      </c>
      <c r="G311" s="305"/>
      <c r="H311" s="434"/>
      <c r="I311" s="344"/>
      <c r="J311" s="428">
        <f>H311*F311</f>
        <v>0</v>
      </c>
    </row>
    <row r="312" spans="1:10" ht="18.75" customHeight="1" thickBot="1">
      <c r="A312" s="431">
        <v>10.1</v>
      </c>
      <c r="B312" s="61" t="s">
        <v>362</v>
      </c>
      <c r="C312" s="305"/>
      <c r="D312" s="307" t="s">
        <v>57</v>
      </c>
      <c r="E312" s="305"/>
      <c r="F312" s="433"/>
      <c r="G312" s="305"/>
      <c r="H312" s="435"/>
      <c r="I312" s="344"/>
      <c r="J312" s="429"/>
    </row>
    <row r="313" spans="1:8" ht="5.25" customHeight="1" thickBot="1">
      <c r="A313" s="308"/>
      <c r="B313" s="308"/>
      <c r="C313" s="305"/>
      <c r="D313" s="305"/>
      <c r="E313" s="305"/>
      <c r="F313" s="392"/>
      <c r="G313" s="305"/>
      <c r="H313" s="71"/>
    </row>
    <row r="314" spans="1:10" ht="18.75" customHeight="1" thickBot="1">
      <c r="A314" s="430">
        <v>13.4</v>
      </c>
      <c r="B314" s="304" t="s">
        <v>333</v>
      </c>
      <c r="C314" s="305"/>
      <c r="D314" s="306" t="s">
        <v>326</v>
      </c>
      <c r="E314" s="305"/>
      <c r="F314" s="432">
        <f>123*1.5</f>
        <v>184.5</v>
      </c>
      <c r="G314" s="305"/>
      <c r="H314" s="434"/>
      <c r="I314" s="344"/>
      <c r="J314" s="428">
        <f>H314*F314</f>
        <v>0</v>
      </c>
    </row>
    <row r="315" spans="1:10" ht="18.75" customHeight="1" thickBot="1">
      <c r="A315" s="436">
        <v>10.1</v>
      </c>
      <c r="B315" s="61" t="s">
        <v>334</v>
      </c>
      <c r="C315" s="305"/>
      <c r="D315" s="309" t="s">
        <v>327</v>
      </c>
      <c r="E315" s="305"/>
      <c r="F315" s="433"/>
      <c r="G315" s="305"/>
      <c r="H315" s="435"/>
      <c r="I315" s="344"/>
      <c r="J315" s="429"/>
    </row>
    <row r="316" spans="1:10" ht="3" customHeight="1" thickBot="1">
      <c r="A316" s="121"/>
      <c r="B316" s="122"/>
      <c r="F316" s="231"/>
      <c r="J316" s="230"/>
    </row>
    <row r="317" spans="1:10" ht="17.25" thickBot="1">
      <c r="A317" s="121"/>
      <c r="B317" s="122"/>
      <c r="F317" s="415" t="s">
        <v>133</v>
      </c>
      <c r="G317" s="416"/>
      <c r="H317" s="417"/>
      <c r="J317" s="347">
        <f>SUM(J305:J315)</f>
        <v>0</v>
      </c>
    </row>
    <row r="318" spans="1:8" ht="2.25" customHeight="1" thickBot="1">
      <c r="A318" s="2"/>
      <c r="B318" s="2"/>
      <c r="F318" s="399"/>
      <c r="G318" s="31"/>
      <c r="H318" s="90"/>
    </row>
    <row r="319" spans="1:10" ht="14.25" thickBot="1">
      <c r="A319" s="381">
        <v>14</v>
      </c>
      <c r="B319" s="418" t="s">
        <v>33</v>
      </c>
      <c r="C319" s="419"/>
      <c r="D319" s="419"/>
      <c r="E319" s="419"/>
      <c r="F319" s="419"/>
      <c r="G319" s="419"/>
      <c r="H319" s="419"/>
      <c r="I319" s="419"/>
      <c r="J319" s="420"/>
    </row>
    <row r="320" spans="1:4" ht="14.25">
      <c r="A320" s="2" t="s">
        <v>25</v>
      </c>
      <c r="B320" s="55"/>
      <c r="D320" s="7"/>
    </row>
    <row r="321" spans="1:4" ht="14.25">
      <c r="A321" s="2" t="s">
        <v>34</v>
      </c>
      <c r="B321" s="55"/>
      <c r="D321" s="7"/>
    </row>
    <row r="322" spans="1:4" ht="2.25" customHeight="1" thickBot="1">
      <c r="A322" s="2"/>
      <c r="B322" s="55"/>
      <c r="D322" s="7"/>
    </row>
    <row r="323" spans="1:10" ht="15">
      <c r="A323" s="430">
        <v>14.1</v>
      </c>
      <c r="B323" s="285" t="s">
        <v>38</v>
      </c>
      <c r="D323" s="57" t="s">
        <v>9</v>
      </c>
      <c r="F323" s="423">
        <v>1</v>
      </c>
      <c r="G323" s="425" t="s">
        <v>14</v>
      </c>
      <c r="H323" s="426"/>
      <c r="I323" s="355"/>
      <c r="J323" s="428">
        <f>H323*F323</f>
        <v>0</v>
      </c>
    </row>
    <row r="324" spans="1:10" ht="30" thickBot="1">
      <c r="A324" s="431">
        <v>11.1</v>
      </c>
      <c r="B324" s="61" t="s">
        <v>41</v>
      </c>
      <c r="D324" s="72" t="s">
        <v>36</v>
      </c>
      <c r="F324" s="424"/>
      <c r="G324" s="425" t="s">
        <v>14</v>
      </c>
      <c r="H324" s="427"/>
      <c r="I324" s="355"/>
      <c r="J324" s="429" t="e">
        <f>#REF!*#REF!</f>
        <v>#REF!</v>
      </c>
    </row>
    <row r="325" spans="1:10" s="71" customFormat="1" ht="2.25" customHeight="1" thickBot="1">
      <c r="A325" s="81"/>
      <c r="B325" s="82"/>
      <c r="D325" s="83"/>
      <c r="F325" s="408"/>
      <c r="G325" s="84"/>
      <c r="J325" s="85"/>
    </row>
    <row r="326" spans="1:10" ht="15.75" thickBot="1">
      <c r="A326" s="48"/>
      <c r="B326" s="48"/>
      <c r="D326" s="7"/>
      <c r="F326" s="415" t="s">
        <v>473</v>
      </c>
      <c r="G326" s="416"/>
      <c r="H326" s="417"/>
      <c r="J326" s="347">
        <f>J323</f>
        <v>0</v>
      </c>
    </row>
    <row r="327" spans="1:4" ht="2.25" customHeight="1" thickBot="1">
      <c r="A327" s="2"/>
      <c r="B327" s="2"/>
      <c r="D327" s="7"/>
    </row>
    <row r="328" spans="1:10" ht="14.25" thickBot="1">
      <c r="A328" s="381">
        <v>15</v>
      </c>
      <c r="B328" s="418" t="s">
        <v>35</v>
      </c>
      <c r="C328" s="419"/>
      <c r="D328" s="419"/>
      <c r="E328" s="419"/>
      <c r="F328" s="419"/>
      <c r="G328" s="419"/>
      <c r="H328" s="419"/>
      <c r="I328" s="419"/>
      <c r="J328" s="420"/>
    </row>
    <row r="329" spans="1:4" ht="2.25" customHeight="1" thickBot="1">
      <c r="A329" s="2"/>
      <c r="B329" s="2"/>
      <c r="D329" s="7"/>
    </row>
    <row r="330" spans="1:10" ht="15">
      <c r="A330" s="430">
        <v>15.1</v>
      </c>
      <c r="B330" s="285" t="s">
        <v>88</v>
      </c>
      <c r="D330" s="57" t="s">
        <v>9</v>
      </c>
      <c r="F330" s="423">
        <v>1</v>
      </c>
      <c r="G330" s="425" t="s">
        <v>14</v>
      </c>
      <c r="H330" s="426"/>
      <c r="I330" s="355"/>
      <c r="J330" s="428">
        <f>H330*F330</f>
        <v>0</v>
      </c>
    </row>
    <row r="331" spans="1:10" ht="16.5" customHeight="1" thickBot="1">
      <c r="A331" s="431">
        <v>12.1</v>
      </c>
      <c r="B331" s="61" t="s">
        <v>46</v>
      </c>
      <c r="D331" s="72" t="s">
        <v>36</v>
      </c>
      <c r="F331" s="424"/>
      <c r="G331" s="425" t="s">
        <v>14</v>
      </c>
      <c r="H331" s="427"/>
      <c r="I331" s="355"/>
      <c r="J331" s="429" t="e">
        <f>#REF!*#REF!</f>
        <v>#REF!</v>
      </c>
    </row>
    <row r="332" spans="1:10" s="71" customFormat="1" ht="2.25" customHeight="1" thickBot="1">
      <c r="A332" s="81"/>
      <c r="B332" s="82"/>
      <c r="D332" s="83"/>
      <c r="F332" s="408"/>
      <c r="G332" s="84"/>
      <c r="J332" s="85"/>
    </row>
    <row r="333" spans="1:10" ht="15.75" thickBot="1">
      <c r="A333" s="2"/>
      <c r="B333" s="2"/>
      <c r="D333" s="7"/>
      <c r="F333" s="415" t="s">
        <v>132</v>
      </c>
      <c r="G333" s="416"/>
      <c r="H333" s="417"/>
      <c r="J333" s="347">
        <f>J330</f>
        <v>0</v>
      </c>
    </row>
    <row r="334" spans="1:4" ht="2.25" customHeight="1" thickBot="1">
      <c r="A334" s="2"/>
      <c r="B334" s="2"/>
      <c r="D334" s="7"/>
    </row>
    <row r="335" spans="1:10" ht="14.25" thickBot="1">
      <c r="A335" s="381">
        <v>16</v>
      </c>
      <c r="B335" s="418" t="s">
        <v>47</v>
      </c>
      <c r="C335" s="419"/>
      <c r="D335" s="419"/>
      <c r="E335" s="419"/>
      <c r="F335" s="419"/>
      <c r="G335" s="419"/>
      <c r="H335" s="419"/>
      <c r="I335" s="419"/>
      <c r="J335" s="420"/>
    </row>
    <row r="336" spans="1:4" ht="2.25" customHeight="1" thickBot="1">
      <c r="A336" s="2"/>
      <c r="B336" s="2"/>
      <c r="D336" s="7"/>
    </row>
    <row r="337" spans="1:10" ht="15">
      <c r="A337" s="421">
        <v>16.1</v>
      </c>
      <c r="B337" s="56" t="s">
        <v>89</v>
      </c>
      <c r="D337" s="57" t="s">
        <v>9</v>
      </c>
      <c r="F337" s="423">
        <v>1</v>
      </c>
      <c r="G337" s="425" t="s">
        <v>14</v>
      </c>
      <c r="H337" s="426"/>
      <c r="I337" s="355"/>
      <c r="J337" s="428">
        <f>H337*F337</f>
        <v>0</v>
      </c>
    </row>
    <row r="338" spans="1:10" ht="16.5" customHeight="1" thickBot="1">
      <c r="A338" s="422">
        <v>12.1</v>
      </c>
      <c r="B338" s="58" t="s">
        <v>139</v>
      </c>
      <c r="D338" s="72" t="s">
        <v>36</v>
      </c>
      <c r="F338" s="424"/>
      <c r="G338" s="425" t="s">
        <v>14</v>
      </c>
      <c r="H338" s="427"/>
      <c r="I338" s="355"/>
      <c r="J338" s="429" t="e">
        <f>#REF!*#REF!</f>
        <v>#REF!</v>
      </c>
    </row>
    <row r="339" spans="1:10" ht="2.25" customHeight="1" thickBot="1">
      <c r="A339" s="3"/>
      <c r="B339" s="38"/>
      <c r="D339" s="59"/>
      <c r="F339" s="405"/>
      <c r="G339" s="7"/>
      <c r="J339" s="40"/>
    </row>
    <row r="340" spans="1:10" ht="15.75" thickBot="1">
      <c r="A340" s="2"/>
      <c r="B340" s="2"/>
      <c r="D340" s="7"/>
      <c r="F340" s="415" t="s">
        <v>134</v>
      </c>
      <c r="G340" s="416"/>
      <c r="H340" s="417"/>
      <c r="J340" s="347">
        <f>J337</f>
        <v>0</v>
      </c>
    </row>
    <row r="341" spans="1:4" ht="2.25" customHeight="1" thickBot="1">
      <c r="A341" s="2"/>
      <c r="B341" s="2"/>
      <c r="D341" s="7"/>
    </row>
    <row r="342" spans="1:10" ht="14.25" thickBot="1">
      <c r="A342" s="381">
        <v>16</v>
      </c>
      <c r="B342" s="418" t="s">
        <v>539</v>
      </c>
      <c r="C342" s="419"/>
      <c r="D342" s="419"/>
      <c r="E342" s="419"/>
      <c r="F342" s="419"/>
      <c r="G342" s="419"/>
      <c r="H342" s="419"/>
      <c r="I342" s="419"/>
      <c r="J342" s="420"/>
    </row>
    <row r="343" spans="1:4" ht="2.25" customHeight="1" thickBot="1">
      <c r="A343" s="2"/>
      <c r="B343" s="2"/>
      <c r="D343" s="7"/>
    </row>
    <row r="344" spans="1:10" ht="15">
      <c r="A344" s="421">
        <v>16.1</v>
      </c>
      <c r="B344" s="56" t="s">
        <v>540</v>
      </c>
      <c r="D344" s="57" t="s">
        <v>9</v>
      </c>
      <c r="F344" s="423">
        <v>1</v>
      </c>
      <c r="G344" s="425" t="s">
        <v>14</v>
      </c>
      <c r="H344" s="426"/>
      <c r="I344" s="355"/>
      <c r="J344" s="428">
        <f>H344*F344</f>
        <v>0</v>
      </c>
    </row>
    <row r="345" spans="1:10" ht="16.5" customHeight="1" thickBot="1">
      <c r="A345" s="422">
        <v>12.1</v>
      </c>
      <c r="B345" s="58" t="s">
        <v>541</v>
      </c>
      <c r="D345" s="72" t="s">
        <v>36</v>
      </c>
      <c r="F345" s="424"/>
      <c r="G345" s="425" t="s">
        <v>14</v>
      </c>
      <c r="H345" s="427"/>
      <c r="I345" s="355"/>
      <c r="J345" s="429" t="e">
        <f>#REF!*#REF!</f>
        <v>#REF!</v>
      </c>
    </row>
    <row r="346" spans="1:10" ht="2.25" customHeight="1" thickBot="1">
      <c r="A346" s="3"/>
      <c r="B346" s="38"/>
      <c r="D346" s="59"/>
      <c r="F346" s="405"/>
      <c r="G346" s="7"/>
      <c r="J346" s="40"/>
    </row>
    <row r="347" spans="1:10" ht="15.75" thickBot="1">
      <c r="A347" s="2"/>
      <c r="B347" s="2"/>
      <c r="D347" s="7"/>
      <c r="F347" s="415" t="s">
        <v>134</v>
      </c>
      <c r="G347" s="416"/>
      <c r="H347" s="417"/>
      <c r="J347" s="347">
        <f>J344</f>
        <v>0</v>
      </c>
    </row>
    <row r="348" spans="1:7" ht="11.25" customHeight="1" thickBot="1">
      <c r="A348" s="2"/>
      <c r="B348" s="2"/>
      <c r="F348" s="400"/>
      <c r="G348" s="7"/>
    </row>
    <row r="349" spans="1:10" s="235" customFormat="1" ht="14.25" thickBot="1">
      <c r="A349" s="382">
        <v>17</v>
      </c>
      <c r="B349" s="440" t="s">
        <v>339</v>
      </c>
      <c r="C349" s="441"/>
      <c r="D349" s="441"/>
      <c r="E349" s="441"/>
      <c r="F349" s="441"/>
      <c r="G349" s="441"/>
      <c r="H349" s="441"/>
      <c r="I349" s="441"/>
      <c r="J349" s="442"/>
    </row>
    <row r="350" spans="1:10" s="235" customFormat="1" ht="3.75" customHeight="1" thickBot="1">
      <c r="A350" s="236"/>
      <c r="B350" s="236"/>
      <c r="D350" s="237"/>
      <c r="F350" s="409"/>
      <c r="J350" s="279"/>
    </row>
    <row r="351" spans="1:10" s="235" customFormat="1" ht="15">
      <c r="A351" s="456">
        <v>17.1</v>
      </c>
      <c r="B351" s="238" t="s">
        <v>340</v>
      </c>
      <c r="D351" s="310" t="s">
        <v>9</v>
      </c>
      <c r="F351" s="458">
        <v>2</v>
      </c>
      <c r="H351" s="426"/>
      <c r="I351" s="355"/>
      <c r="J351" s="428">
        <f>F351*H351</f>
        <v>0</v>
      </c>
    </row>
    <row r="352" spans="1:10" s="235" customFormat="1" ht="19.5" customHeight="1" thickBot="1">
      <c r="A352" s="457">
        <v>12.1</v>
      </c>
      <c r="B352" s="239" t="s">
        <v>341</v>
      </c>
      <c r="D352" s="311" t="s">
        <v>36</v>
      </c>
      <c r="F352" s="459"/>
      <c r="H352" s="427"/>
      <c r="I352" s="355"/>
      <c r="J352" s="429"/>
    </row>
    <row r="353" spans="1:10" s="163" customFormat="1" ht="6" customHeight="1" thickBot="1">
      <c r="A353" s="240"/>
      <c r="B353" s="241"/>
      <c r="D353" s="312"/>
      <c r="F353" s="410"/>
      <c r="J353" s="276"/>
    </row>
    <row r="354" spans="1:10" s="163" customFormat="1" ht="17.25" thickBot="1">
      <c r="A354" s="104"/>
      <c r="B354" s="242"/>
      <c r="F354" s="415" t="s">
        <v>342</v>
      </c>
      <c r="G354" s="416"/>
      <c r="H354" s="417"/>
      <c r="J354" s="347">
        <f>J351</f>
        <v>0</v>
      </c>
    </row>
    <row r="355" spans="1:10" s="235" customFormat="1" ht="2.25" customHeight="1" thickBot="1">
      <c r="A355" s="236"/>
      <c r="B355" s="236"/>
      <c r="D355" s="237"/>
      <c r="F355" s="409"/>
      <c r="J355" s="279"/>
    </row>
    <row r="356" spans="1:10" s="235" customFormat="1" ht="14.25" thickBot="1">
      <c r="A356" s="382">
        <v>18</v>
      </c>
      <c r="B356" s="440" t="s">
        <v>343</v>
      </c>
      <c r="C356" s="441"/>
      <c r="D356" s="441"/>
      <c r="E356" s="441"/>
      <c r="F356" s="441"/>
      <c r="G356" s="441"/>
      <c r="H356" s="441"/>
      <c r="I356" s="441"/>
      <c r="J356" s="442"/>
    </row>
    <row r="357" spans="1:10" s="235" customFormat="1" ht="3.75" customHeight="1" thickBot="1">
      <c r="A357" s="236"/>
      <c r="B357" s="236"/>
      <c r="D357" s="237"/>
      <c r="F357" s="409"/>
      <c r="J357" s="279"/>
    </row>
    <row r="358" spans="1:10" s="235" customFormat="1" ht="15">
      <c r="A358" s="456">
        <v>18.1</v>
      </c>
      <c r="B358" s="238" t="s">
        <v>340</v>
      </c>
      <c r="D358" s="310" t="s">
        <v>9</v>
      </c>
      <c r="F358" s="458">
        <v>1</v>
      </c>
      <c r="H358" s="426"/>
      <c r="I358" s="355"/>
      <c r="J358" s="428">
        <f>F358*H358</f>
        <v>0</v>
      </c>
    </row>
    <row r="359" spans="1:10" s="235" customFormat="1" ht="17.25" customHeight="1" thickBot="1">
      <c r="A359" s="457">
        <v>12.1</v>
      </c>
      <c r="B359" s="239" t="s">
        <v>341</v>
      </c>
      <c r="D359" s="311" t="s">
        <v>36</v>
      </c>
      <c r="F359" s="459"/>
      <c r="H359" s="427"/>
      <c r="I359" s="355"/>
      <c r="J359" s="429"/>
    </row>
    <row r="360" spans="1:10" s="163" customFormat="1" ht="4.5" customHeight="1" thickBot="1">
      <c r="A360" s="104"/>
      <c r="B360" s="243"/>
      <c r="D360" s="244"/>
      <c r="F360" s="411"/>
      <c r="J360" s="276"/>
    </row>
    <row r="361" spans="1:10" s="163" customFormat="1" ht="17.25" thickBot="1">
      <c r="A361" s="104"/>
      <c r="B361" s="242"/>
      <c r="F361" s="415" t="s">
        <v>344</v>
      </c>
      <c r="G361" s="416"/>
      <c r="H361" s="417"/>
      <c r="J361" s="347">
        <f>J358</f>
        <v>0</v>
      </c>
    </row>
    <row r="362" spans="1:7" ht="7.5" customHeight="1" thickBot="1">
      <c r="A362" s="2"/>
      <c r="B362" s="2"/>
      <c r="F362" s="400"/>
      <c r="G362" s="7"/>
    </row>
    <row r="363" spans="1:10" s="2" customFormat="1" ht="16.5" thickBot="1">
      <c r="A363" s="418" t="s">
        <v>109</v>
      </c>
      <c r="B363" s="419"/>
      <c r="C363" s="419"/>
      <c r="D363" s="419"/>
      <c r="E363" s="419"/>
      <c r="F363" s="419"/>
      <c r="G363" s="419"/>
      <c r="H363" s="419"/>
      <c r="I363" s="419"/>
      <c r="J363" s="420"/>
    </row>
    <row r="364" spans="1:2" ht="2.25" customHeight="1" thickBot="1">
      <c r="A364" s="6"/>
      <c r="B364" s="6"/>
    </row>
    <row r="365" spans="1:10" ht="13.5">
      <c r="A365" s="63">
        <v>1</v>
      </c>
      <c r="B365" s="64" t="s">
        <v>110</v>
      </c>
      <c r="D365" s="439" t="s">
        <v>16</v>
      </c>
      <c r="E365" s="439"/>
      <c r="F365" s="439"/>
      <c r="G365" s="439"/>
      <c r="H365" s="439"/>
      <c r="J365" s="350">
        <f>J50</f>
        <v>0</v>
      </c>
    </row>
    <row r="366" spans="1:10" ht="13.5">
      <c r="A366" s="65">
        <v>2</v>
      </c>
      <c r="B366" s="66" t="s">
        <v>111</v>
      </c>
      <c r="D366" s="439" t="s">
        <v>17</v>
      </c>
      <c r="E366" s="439"/>
      <c r="F366" s="439"/>
      <c r="G366" s="439"/>
      <c r="H366" s="439"/>
      <c r="J366" s="351">
        <f>J65</f>
        <v>0</v>
      </c>
    </row>
    <row r="367" spans="1:10" ht="15.75">
      <c r="A367" s="65">
        <v>3</v>
      </c>
      <c r="B367" s="66" t="s">
        <v>112</v>
      </c>
      <c r="D367" s="439" t="s">
        <v>18</v>
      </c>
      <c r="E367" s="439"/>
      <c r="F367" s="439"/>
      <c r="G367" s="439"/>
      <c r="H367" s="439"/>
      <c r="J367" s="351">
        <f>J74</f>
        <v>0</v>
      </c>
    </row>
    <row r="368" spans="1:10" ht="15.75">
      <c r="A368" s="65">
        <v>4</v>
      </c>
      <c r="B368" s="66" t="s">
        <v>113</v>
      </c>
      <c r="D368" s="439" t="s">
        <v>19</v>
      </c>
      <c r="E368" s="439"/>
      <c r="F368" s="439"/>
      <c r="G368" s="439"/>
      <c r="H368" s="439"/>
      <c r="J368" s="351">
        <f>J85</f>
        <v>0</v>
      </c>
    </row>
    <row r="369" spans="1:10" ht="15.75">
      <c r="A369" s="65">
        <v>5</v>
      </c>
      <c r="B369" s="66" t="s">
        <v>114</v>
      </c>
      <c r="D369" s="439" t="s">
        <v>20</v>
      </c>
      <c r="E369" s="439"/>
      <c r="F369" s="439"/>
      <c r="G369" s="439"/>
      <c r="H369" s="439"/>
      <c r="J369" s="351">
        <f>J122</f>
        <v>0</v>
      </c>
    </row>
    <row r="370" spans="1:10" ht="15.75">
      <c r="A370" s="65">
        <v>6</v>
      </c>
      <c r="B370" s="66" t="s">
        <v>115</v>
      </c>
      <c r="D370" s="439" t="s">
        <v>21</v>
      </c>
      <c r="E370" s="439"/>
      <c r="F370" s="439"/>
      <c r="G370" s="439"/>
      <c r="H370" s="439"/>
      <c r="J370" s="351">
        <f>J147</f>
        <v>0</v>
      </c>
    </row>
    <row r="371" spans="1:10" ht="15.75">
      <c r="A371" s="65">
        <v>7</v>
      </c>
      <c r="B371" s="66" t="s">
        <v>116</v>
      </c>
      <c r="D371" s="439" t="s">
        <v>22</v>
      </c>
      <c r="E371" s="439"/>
      <c r="F371" s="439"/>
      <c r="G371" s="439"/>
      <c r="H371" s="439"/>
      <c r="J371" s="351">
        <f>J160</f>
        <v>0</v>
      </c>
    </row>
    <row r="372" spans="1:10" ht="15.75">
      <c r="A372" s="65">
        <v>8</v>
      </c>
      <c r="B372" s="66" t="s">
        <v>117</v>
      </c>
      <c r="D372" s="439" t="s">
        <v>23</v>
      </c>
      <c r="E372" s="439"/>
      <c r="F372" s="439"/>
      <c r="G372" s="439"/>
      <c r="H372" s="439"/>
      <c r="J372" s="351">
        <f>J213</f>
        <v>0</v>
      </c>
    </row>
    <row r="373" spans="1:10" ht="15.75">
      <c r="A373" s="65">
        <v>9</v>
      </c>
      <c r="B373" s="66" t="s">
        <v>118</v>
      </c>
      <c r="D373" s="439" t="s">
        <v>24</v>
      </c>
      <c r="E373" s="439"/>
      <c r="F373" s="439"/>
      <c r="G373" s="439"/>
      <c r="H373" s="439"/>
      <c r="J373" s="351">
        <f>J253</f>
        <v>0</v>
      </c>
    </row>
    <row r="374" spans="1:10" ht="13.5">
      <c r="A374" s="65">
        <v>10</v>
      </c>
      <c r="B374" s="66" t="s">
        <v>76</v>
      </c>
      <c r="D374" s="439" t="s">
        <v>464</v>
      </c>
      <c r="E374" s="439"/>
      <c r="F374" s="439"/>
      <c r="G374" s="439"/>
      <c r="H374" s="439"/>
      <c r="J374" s="351">
        <f>J269</f>
        <v>0</v>
      </c>
    </row>
    <row r="375" spans="1:10" ht="13.5">
      <c r="A375" s="65">
        <v>11</v>
      </c>
      <c r="B375" s="66" t="s">
        <v>71</v>
      </c>
      <c r="D375" s="439" t="s">
        <v>465</v>
      </c>
      <c r="E375" s="439"/>
      <c r="F375" s="439"/>
      <c r="G375" s="439"/>
      <c r="H375" s="439"/>
      <c r="J375" s="351">
        <f>J285</f>
        <v>0</v>
      </c>
    </row>
    <row r="376" spans="1:10" ht="13.5">
      <c r="A376" s="65">
        <v>12</v>
      </c>
      <c r="B376" s="66" t="s">
        <v>135</v>
      </c>
      <c r="D376" s="439" t="s">
        <v>466</v>
      </c>
      <c r="E376" s="439"/>
      <c r="F376" s="439"/>
      <c r="G376" s="439"/>
      <c r="H376" s="439"/>
      <c r="J376" s="351">
        <f>J301</f>
        <v>0</v>
      </c>
    </row>
    <row r="377" spans="1:10" ht="13.5">
      <c r="A377" s="65">
        <v>13</v>
      </c>
      <c r="B377" s="66" t="s">
        <v>59</v>
      </c>
      <c r="D377" s="439" t="s">
        <v>467</v>
      </c>
      <c r="E377" s="439"/>
      <c r="F377" s="439"/>
      <c r="G377" s="439"/>
      <c r="H377" s="439"/>
      <c r="J377" s="351">
        <f>J317</f>
        <v>0</v>
      </c>
    </row>
    <row r="378" spans="1:10" ht="15.75">
      <c r="A378" s="65">
        <v>14</v>
      </c>
      <c r="B378" s="66" t="s">
        <v>119</v>
      </c>
      <c r="D378" s="439" t="s">
        <v>468</v>
      </c>
      <c r="E378" s="439"/>
      <c r="F378" s="439"/>
      <c r="G378" s="439"/>
      <c r="H378" s="439"/>
      <c r="J378" s="351">
        <f>J326</f>
        <v>0</v>
      </c>
    </row>
    <row r="379" spans="1:10" ht="18" customHeight="1">
      <c r="A379" s="65">
        <v>15</v>
      </c>
      <c r="B379" s="66" t="s">
        <v>120</v>
      </c>
      <c r="D379" s="439" t="s">
        <v>469</v>
      </c>
      <c r="E379" s="439"/>
      <c r="F379" s="439"/>
      <c r="G379" s="439"/>
      <c r="H379" s="439"/>
      <c r="J379" s="351">
        <f>J333</f>
        <v>0</v>
      </c>
    </row>
    <row r="380" spans="1:10" ht="13.5">
      <c r="A380" s="65">
        <v>16</v>
      </c>
      <c r="B380" s="66" t="s">
        <v>47</v>
      </c>
      <c r="D380" s="439" t="s">
        <v>470</v>
      </c>
      <c r="E380" s="439"/>
      <c r="F380" s="439"/>
      <c r="G380" s="439"/>
      <c r="H380" s="439"/>
      <c r="J380" s="351">
        <f>J347</f>
        <v>0</v>
      </c>
    </row>
    <row r="381" spans="1:10" ht="13.5">
      <c r="A381" s="65">
        <v>17</v>
      </c>
      <c r="B381" s="66" t="s">
        <v>539</v>
      </c>
      <c r="D381" s="439" t="s">
        <v>471</v>
      </c>
      <c r="E381" s="439"/>
      <c r="F381" s="439"/>
      <c r="G381" s="439"/>
      <c r="H381" s="439"/>
      <c r="J381" s="351">
        <f>'Fire Alarm'!F23</f>
        <v>0</v>
      </c>
    </row>
    <row r="382" spans="1:10" ht="15" customHeight="1">
      <c r="A382" s="65">
        <v>18</v>
      </c>
      <c r="B382" s="66" t="s">
        <v>339</v>
      </c>
      <c r="D382" s="439" t="s">
        <v>472</v>
      </c>
      <c r="E382" s="439"/>
      <c r="F382" s="439"/>
      <c r="G382" s="439"/>
      <c r="H382" s="439"/>
      <c r="J382" s="351">
        <f>J354</f>
        <v>0</v>
      </c>
    </row>
    <row r="383" spans="1:10" ht="15" customHeight="1">
      <c r="A383" s="65">
        <v>19</v>
      </c>
      <c r="B383" s="66" t="s">
        <v>572</v>
      </c>
      <c r="D383" s="439" t="s">
        <v>542</v>
      </c>
      <c r="E383" s="439"/>
      <c r="F383" s="439"/>
      <c r="G383" s="439"/>
      <c r="H383" s="439"/>
      <c r="J383" s="351">
        <f>Playground!K24</f>
        <v>0</v>
      </c>
    </row>
    <row r="384" ht="2.25" customHeight="1" thickBot="1">
      <c r="J384" s="345"/>
    </row>
    <row r="385" spans="4:10" ht="14.25" thickBot="1">
      <c r="D385" s="507"/>
      <c r="E385" s="508"/>
      <c r="F385" s="508"/>
      <c r="G385" s="508"/>
      <c r="J385" s="352">
        <f>SUM(J365:J384)</f>
        <v>0</v>
      </c>
    </row>
    <row r="386" ht="2.25" customHeight="1" thickBot="1">
      <c r="J386" s="280"/>
    </row>
    <row r="387" spans="4:10" ht="33" customHeight="1" thickBot="1">
      <c r="D387" s="460" t="s">
        <v>545</v>
      </c>
      <c r="E387" s="461"/>
      <c r="F387" s="461"/>
      <c r="G387" s="461"/>
      <c r="H387" s="462"/>
      <c r="J387" s="368">
        <f>J385*0.015</f>
        <v>0</v>
      </c>
    </row>
    <row r="388" spans="4:10" ht="1.5" customHeight="1" thickBot="1">
      <c r="D388" s="353"/>
      <c r="E388" s="353"/>
      <c r="F388" s="412"/>
      <c r="G388" s="353"/>
      <c r="H388" s="353"/>
      <c r="J388" s="354"/>
    </row>
    <row r="389" spans="4:10" ht="33" customHeight="1" thickBot="1">
      <c r="D389" s="443" t="s">
        <v>121</v>
      </c>
      <c r="E389" s="444"/>
      <c r="F389" s="444"/>
      <c r="G389" s="444"/>
      <c r="H389" s="445"/>
      <c r="J389" s="368">
        <f>J387+J385</f>
        <v>0</v>
      </c>
    </row>
    <row r="390" ht="2.25" customHeight="1" thickBot="1">
      <c r="J390" s="280" t="s">
        <v>546</v>
      </c>
    </row>
    <row r="391" spans="4:10" ht="33" customHeight="1" thickBot="1">
      <c r="D391" s="449" t="s">
        <v>543</v>
      </c>
      <c r="E391" s="450"/>
      <c r="F391" s="450"/>
      <c r="G391" s="450"/>
      <c r="H391" s="343"/>
      <c r="J391" s="368">
        <f>J389*H391%</f>
        <v>0</v>
      </c>
    </row>
    <row r="392" ht="2.25" customHeight="1" thickBot="1">
      <c r="J392" s="280"/>
    </row>
    <row r="393" spans="4:10" ht="31.5" customHeight="1" thickBot="1">
      <c r="D393" s="443" t="s">
        <v>121</v>
      </c>
      <c r="E393" s="444"/>
      <c r="F393" s="444"/>
      <c r="G393" s="444"/>
      <c r="H393" s="445"/>
      <c r="J393" s="368">
        <f>J391+J385</f>
        <v>0</v>
      </c>
    </row>
    <row r="394" ht="2.25" customHeight="1" thickBot="1">
      <c r="J394" s="280"/>
    </row>
    <row r="395" spans="4:10" ht="30" customHeight="1" thickBot="1">
      <c r="D395" s="449" t="s">
        <v>544</v>
      </c>
      <c r="E395" s="450"/>
      <c r="F395" s="450"/>
      <c r="G395" s="450"/>
      <c r="H395" s="343"/>
      <c r="J395" s="368">
        <f>J393*H395%</f>
        <v>0</v>
      </c>
    </row>
    <row r="396" ht="2.25" customHeight="1" thickBot="1">
      <c r="J396" s="280"/>
    </row>
    <row r="397" spans="4:10" ht="30" customHeight="1" thickBot="1">
      <c r="D397" s="443" t="s">
        <v>122</v>
      </c>
      <c r="E397" s="444"/>
      <c r="F397" s="444"/>
      <c r="G397" s="444"/>
      <c r="H397" s="445"/>
      <c r="J397" s="368">
        <f>J395+J393</f>
        <v>0</v>
      </c>
    </row>
    <row r="398" ht="2.25" customHeight="1" thickBot="1">
      <c r="J398" s="280"/>
    </row>
    <row r="399" spans="4:10" ht="28.5" customHeight="1" thickBot="1">
      <c r="D399" s="446" t="s">
        <v>131</v>
      </c>
      <c r="E399" s="447"/>
      <c r="F399" s="447"/>
      <c r="G399" s="447"/>
      <c r="H399" s="448"/>
      <c r="J399" s="368">
        <f>J397*0.18</f>
        <v>0</v>
      </c>
    </row>
    <row r="400" ht="2.25" customHeight="1" thickBot="1">
      <c r="J400" s="280"/>
    </row>
    <row r="401" spans="4:10" ht="34.5" customHeight="1" thickBot="1">
      <c r="D401" s="443" t="s">
        <v>122</v>
      </c>
      <c r="E401" s="444"/>
      <c r="F401" s="444"/>
      <c r="G401" s="444"/>
      <c r="H401" s="445"/>
      <c r="J401" s="368">
        <f>J399+J397</f>
        <v>0</v>
      </c>
    </row>
    <row r="403" ht="15" customHeight="1">
      <c r="H403" s="86"/>
    </row>
    <row r="404" spans="1:245" ht="117.75" customHeight="1">
      <c r="A404" s="67"/>
      <c r="B404" s="489"/>
      <c r="C404" s="489"/>
      <c r="D404" s="67"/>
      <c r="E404" s="97"/>
      <c r="F404" s="396"/>
      <c r="G404" s="67"/>
      <c r="H404" s="98"/>
      <c r="I404" s="67"/>
      <c r="J404" s="281"/>
      <c r="K404" s="67"/>
      <c r="L404" s="67"/>
      <c r="M404" s="67"/>
      <c r="N404" s="67"/>
      <c r="O404" s="67"/>
      <c r="P404" s="67"/>
      <c r="Q404" s="67"/>
      <c r="R404" s="67"/>
      <c r="S404" s="67"/>
      <c r="T404" s="67"/>
      <c r="U404" s="67"/>
      <c r="V404" s="67"/>
      <c r="W404" s="67"/>
      <c r="X404" s="67"/>
      <c r="Y404" s="67"/>
      <c r="Z404" s="67"/>
      <c r="AA404" s="67"/>
      <c r="AB404" s="67"/>
      <c r="AC404" s="67"/>
      <c r="AD404" s="67"/>
      <c r="AE404" s="67"/>
      <c r="AF404" s="67"/>
      <c r="AG404" s="67"/>
      <c r="AH404" s="67"/>
      <c r="AI404" s="67"/>
      <c r="AJ404" s="67"/>
      <c r="AK404" s="67"/>
      <c r="AL404" s="67"/>
      <c r="AM404" s="67"/>
      <c r="AN404" s="67"/>
      <c r="AO404" s="67"/>
      <c r="AP404" s="67"/>
      <c r="AQ404" s="67"/>
      <c r="AR404" s="67"/>
      <c r="AS404" s="67"/>
      <c r="AT404" s="67"/>
      <c r="AU404" s="67"/>
      <c r="AV404" s="67"/>
      <c r="AW404" s="67"/>
      <c r="AX404" s="67"/>
      <c r="AY404" s="67"/>
      <c r="AZ404" s="67"/>
      <c r="BA404" s="67"/>
      <c r="BB404" s="67"/>
      <c r="BC404" s="67"/>
      <c r="BD404" s="67"/>
      <c r="BE404" s="67"/>
      <c r="BF404" s="67"/>
      <c r="BG404" s="67"/>
      <c r="BH404" s="67"/>
      <c r="BI404" s="67"/>
      <c r="BJ404" s="67"/>
      <c r="BK404" s="67"/>
      <c r="BL404" s="67"/>
      <c r="BM404" s="67"/>
      <c r="BN404" s="67"/>
      <c r="BO404" s="67"/>
      <c r="BP404" s="67"/>
      <c r="BQ404" s="67"/>
      <c r="BR404" s="67"/>
      <c r="BS404" s="67"/>
      <c r="BT404" s="67"/>
      <c r="BU404" s="67"/>
      <c r="BV404" s="67"/>
      <c r="BW404" s="67"/>
      <c r="BX404" s="67"/>
      <c r="BY404" s="67"/>
      <c r="BZ404" s="67"/>
      <c r="CA404" s="67"/>
      <c r="CB404" s="67"/>
      <c r="CC404" s="67"/>
      <c r="CD404" s="67"/>
      <c r="CE404" s="67"/>
      <c r="CF404" s="67"/>
      <c r="CG404" s="67"/>
      <c r="CH404" s="67"/>
      <c r="CI404" s="67"/>
      <c r="CJ404" s="67"/>
      <c r="CK404" s="67"/>
      <c r="CL404" s="67"/>
      <c r="CM404" s="67"/>
      <c r="CN404" s="67"/>
      <c r="CO404" s="67"/>
      <c r="CP404" s="67"/>
      <c r="CQ404" s="67"/>
      <c r="CR404" s="67"/>
      <c r="CS404" s="67"/>
      <c r="CT404" s="67"/>
      <c r="CU404" s="67"/>
      <c r="CV404" s="67"/>
      <c r="CW404" s="67"/>
      <c r="CX404" s="67"/>
      <c r="CY404" s="67"/>
      <c r="CZ404" s="67"/>
      <c r="DA404" s="67"/>
      <c r="DB404" s="67"/>
      <c r="DC404" s="67"/>
      <c r="DD404" s="67"/>
      <c r="DE404" s="67"/>
      <c r="DF404" s="67"/>
      <c r="DG404" s="67"/>
      <c r="DH404" s="67"/>
      <c r="DI404" s="67"/>
      <c r="DJ404" s="67"/>
      <c r="DK404" s="67"/>
      <c r="DL404" s="67"/>
      <c r="DM404" s="67"/>
      <c r="DN404" s="67"/>
      <c r="DO404" s="67"/>
      <c r="DP404" s="67"/>
      <c r="DQ404" s="67"/>
      <c r="DR404" s="67"/>
      <c r="DS404" s="67"/>
      <c r="DT404" s="67"/>
      <c r="DU404" s="67"/>
      <c r="DV404" s="67"/>
      <c r="DW404" s="67"/>
      <c r="DX404" s="67"/>
      <c r="DY404" s="67"/>
      <c r="DZ404" s="67"/>
      <c r="EA404" s="67"/>
      <c r="EB404" s="67"/>
      <c r="EC404" s="67"/>
      <c r="ED404" s="67"/>
      <c r="EE404" s="67"/>
      <c r="EF404" s="67"/>
      <c r="EG404" s="67"/>
      <c r="EH404" s="67"/>
      <c r="EI404" s="67"/>
      <c r="EJ404" s="67"/>
      <c r="EK404" s="67"/>
      <c r="EL404" s="67"/>
      <c r="EM404" s="67"/>
      <c r="EN404" s="67"/>
      <c r="EO404" s="67"/>
      <c r="EP404" s="67"/>
      <c r="EQ404" s="67"/>
      <c r="ER404" s="67"/>
      <c r="ES404" s="67"/>
      <c r="ET404" s="67"/>
      <c r="EU404" s="67"/>
      <c r="EV404" s="67"/>
      <c r="EW404" s="67"/>
      <c r="EX404" s="67"/>
      <c r="EY404" s="67"/>
      <c r="EZ404" s="67"/>
      <c r="FA404" s="67"/>
      <c r="FB404" s="67"/>
      <c r="FC404" s="67"/>
      <c r="FD404" s="67"/>
      <c r="FE404" s="67"/>
      <c r="FF404" s="67"/>
      <c r="FG404" s="67"/>
      <c r="FH404" s="67"/>
      <c r="FI404" s="67"/>
      <c r="FJ404" s="67"/>
      <c r="FK404" s="67"/>
      <c r="FL404" s="67"/>
      <c r="FM404" s="67"/>
      <c r="FN404" s="67"/>
      <c r="FO404" s="67"/>
      <c r="FP404" s="67"/>
      <c r="FQ404" s="67"/>
      <c r="FR404" s="67"/>
      <c r="FS404" s="67"/>
      <c r="FT404" s="67"/>
      <c r="FU404" s="67"/>
      <c r="FV404" s="67"/>
      <c r="FW404" s="67"/>
      <c r="FX404" s="67"/>
      <c r="FY404" s="67"/>
      <c r="FZ404" s="67"/>
      <c r="GA404" s="67"/>
      <c r="GB404" s="67"/>
      <c r="GC404" s="67"/>
      <c r="GD404" s="67"/>
      <c r="GE404" s="67"/>
      <c r="GF404" s="67"/>
      <c r="GG404" s="67"/>
      <c r="GH404" s="67"/>
      <c r="GI404" s="67"/>
      <c r="GJ404" s="67"/>
      <c r="GK404" s="67"/>
      <c r="GL404" s="67"/>
      <c r="GM404" s="67"/>
      <c r="GN404" s="67"/>
      <c r="GO404" s="67"/>
      <c r="GP404" s="67"/>
      <c r="GQ404" s="67"/>
      <c r="GR404" s="67"/>
      <c r="GS404" s="67"/>
      <c r="GT404" s="67"/>
      <c r="GU404" s="67"/>
      <c r="GV404" s="67"/>
      <c r="GW404" s="67"/>
      <c r="GX404" s="67"/>
      <c r="GY404" s="67"/>
      <c r="GZ404" s="67"/>
      <c r="HA404" s="67"/>
      <c r="HB404" s="67"/>
      <c r="HC404" s="67"/>
      <c r="HD404" s="67"/>
      <c r="HE404" s="67"/>
      <c r="HF404" s="67"/>
      <c r="HG404" s="67"/>
      <c r="HH404" s="67"/>
      <c r="HI404" s="67"/>
      <c r="HJ404" s="67"/>
      <c r="HK404" s="67"/>
      <c r="HL404" s="67"/>
      <c r="HM404" s="67"/>
      <c r="HN404" s="67"/>
      <c r="HO404" s="67"/>
      <c r="HP404" s="67"/>
      <c r="HQ404" s="67"/>
      <c r="HR404" s="67"/>
      <c r="HS404" s="67"/>
      <c r="HT404" s="67"/>
      <c r="HU404" s="67"/>
      <c r="HV404" s="67"/>
      <c r="HW404" s="67"/>
      <c r="HX404" s="67"/>
      <c r="HY404" s="67"/>
      <c r="HZ404" s="67"/>
      <c r="IA404" s="67"/>
      <c r="IB404" s="67"/>
      <c r="IC404" s="67"/>
      <c r="ID404" s="67"/>
      <c r="IE404" s="67"/>
      <c r="IF404" s="67"/>
      <c r="IG404" s="67"/>
      <c r="IH404" s="67"/>
      <c r="II404" s="67"/>
      <c r="IJ404" s="67"/>
      <c r="IK404" s="67"/>
    </row>
    <row r="405" spans="1:245" ht="72" customHeight="1" hidden="1" thickTop="1">
      <c r="A405" s="67"/>
      <c r="B405" s="511"/>
      <c r="C405" s="511"/>
      <c r="D405" s="67"/>
      <c r="E405" s="97"/>
      <c r="F405" s="396"/>
      <c r="G405" s="67"/>
      <c r="H405" s="98"/>
      <c r="I405" s="67"/>
      <c r="J405" s="281"/>
      <c r="K405" s="67"/>
      <c r="L405" s="67"/>
      <c r="M405" s="67"/>
      <c r="N405" s="67"/>
      <c r="O405" s="67"/>
      <c r="P405" s="67"/>
      <c r="Q405" s="67"/>
      <c r="R405" s="67"/>
      <c r="S405" s="67"/>
      <c r="T405" s="67"/>
      <c r="U405" s="67"/>
      <c r="V405" s="67"/>
      <c r="W405" s="67"/>
      <c r="X405" s="67"/>
      <c r="Y405" s="67"/>
      <c r="Z405" s="67"/>
      <c r="AA405" s="67"/>
      <c r="AB405" s="67"/>
      <c r="AC405" s="67"/>
      <c r="AD405" s="67"/>
      <c r="AE405" s="67"/>
      <c r="AF405" s="67"/>
      <c r="AG405" s="67"/>
      <c r="AH405" s="67"/>
      <c r="AI405" s="67"/>
      <c r="AJ405" s="67"/>
      <c r="AK405" s="67"/>
      <c r="AL405" s="67"/>
      <c r="AM405" s="67"/>
      <c r="AN405" s="67"/>
      <c r="AO405" s="67"/>
      <c r="AP405" s="67"/>
      <c r="AQ405" s="67"/>
      <c r="AR405" s="67"/>
      <c r="AS405" s="67"/>
      <c r="AT405" s="67"/>
      <c r="AU405" s="67"/>
      <c r="AV405" s="67"/>
      <c r="AW405" s="67"/>
      <c r="AX405" s="67"/>
      <c r="AY405" s="67"/>
      <c r="AZ405" s="67"/>
      <c r="BA405" s="67"/>
      <c r="BB405" s="67"/>
      <c r="BC405" s="67"/>
      <c r="BD405" s="67"/>
      <c r="BE405" s="67"/>
      <c r="BF405" s="67"/>
      <c r="BG405" s="67"/>
      <c r="BH405" s="67"/>
      <c r="BI405" s="67"/>
      <c r="BJ405" s="67"/>
      <c r="BK405" s="67"/>
      <c r="BL405" s="67"/>
      <c r="BM405" s="67"/>
      <c r="BN405" s="67"/>
      <c r="BO405" s="67"/>
      <c r="BP405" s="67"/>
      <c r="BQ405" s="67"/>
      <c r="BR405" s="67"/>
      <c r="BS405" s="67"/>
      <c r="BT405" s="67"/>
      <c r="BU405" s="67"/>
      <c r="BV405" s="67"/>
      <c r="BW405" s="67"/>
      <c r="BX405" s="67"/>
      <c r="BY405" s="67"/>
      <c r="BZ405" s="67"/>
      <c r="CA405" s="67"/>
      <c r="CB405" s="67"/>
      <c r="CC405" s="67"/>
      <c r="CD405" s="67"/>
      <c r="CE405" s="67"/>
      <c r="CF405" s="67"/>
      <c r="CG405" s="67"/>
      <c r="CH405" s="67"/>
      <c r="CI405" s="67"/>
      <c r="CJ405" s="67"/>
      <c r="CK405" s="67"/>
      <c r="CL405" s="67"/>
      <c r="CM405" s="67"/>
      <c r="CN405" s="67"/>
      <c r="CO405" s="67"/>
      <c r="CP405" s="67"/>
      <c r="CQ405" s="67"/>
      <c r="CR405" s="67"/>
      <c r="CS405" s="67"/>
      <c r="CT405" s="67"/>
      <c r="CU405" s="67"/>
      <c r="CV405" s="67"/>
      <c r="CW405" s="67"/>
      <c r="CX405" s="67"/>
      <c r="CY405" s="67"/>
      <c r="CZ405" s="67"/>
      <c r="DA405" s="67"/>
      <c r="DB405" s="67"/>
      <c r="DC405" s="67"/>
      <c r="DD405" s="67"/>
      <c r="DE405" s="67"/>
      <c r="DF405" s="67"/>
      <c r="DG405" s="67"/>
      <c r="DH405" s="67"/>
      <c r="DI405" s="67"/>
      <c r="DJ405" s="67"/>
      <c r="DK405" s="67"/>
      <c r="DL405" s="67"/>
      <c r="DM405" s="67"/>
      <c r="DN405" s="67"/>
      <c r="DO405" s="67"/>
      <c r="DP405" s="67"/>
      <c r="DQ405" s="67"/>
      <c r="DR405" s="67"/>
      <c r="DS405" s="67"/>
      <c r="DT405" s="67"/>
      <c r="DU405" s="67"/>
      <c r="DV405" s="67"/>
      <c r="DW405" s="67"/>
      <c r="DX405" s="67"/>
      <c r="DY405" s="67"/>
      <c r="DZ405" s="67"/>
      <c r="EA405" s="67"/>
      <c r="EB405" s="67"/>
      <c r="EC405" s="67"/>
      <c r="ED405" s="67"/>
      <c r="EE405" s="67"/>
      <c r="EF405" s="67"/>
      <c r="EG405" s="67"/>
      <c r="EH405" s="67"/>
      <c r="EI405" s="67"/>
      <c r="EJ405" s="67"/>
      <c r="EK405" s="67"/>
      <c r="EL405" s="67"/>
      <c r="EM405" s="67"/>
      <c r="EN405" s="67"/>
      <c r="EO405" s="67"/>
      <c r="EP405" s="67"/>
      <c r="EQ405" s="67"/>
      <c r="ER405" s="67"/>
      <c r="ES405" s="67"/>
      <c r="ET405" s="67"/>
      <c r="EU405" s="67"/>
      <c r="EV405" s="67"/>
      <c r="EW405" s="67"/>
      <c r="EX405" s="67"/>
      <c r="EY405" s="67"/>
      <c r="EZ405" s="67"/>
      <c r="FA405" s="67"/>
      <c r="FB405" s="67"/>
      <c r="FC405" s="67"/>
      <c r="FD405" s="67"/>
      <c r="FE405" s="67"/>
      <c r="FF405" s="67"/>
      <c r="FG405" s="67"/>
      <c r="FH405" s="67"/>
      <c r="FI405" s="67"/>
      <c r="FJ405" s="67"/>
      <c r="FK405" s="67"/>
      <c r="FL405" s="67"/>
      <c r="FM405" s="67"/>
      <c r="FN405" s="67"/>
      <c r="FO405" s="67"/>
      <c r="FP405" s="67"/>
      <c r="FQ405" s="67"/>
      <c r="FR405" s="67"/>
      <c r="FS405" s="67"/>
      <c r="FT405" s="67"/>
      <c r="FU405" s="67"/>
      <c r="FV405" s="67"/>
      <c r="FW405" s="67"/>
      <c r="FX405" s="67"/>
      <c r="FY405" s="67"/>
      <c r="FZ405" s="67"/>
      <c r="GA405" s="67"/>
      <c r="GB405" s="67"/>
      <c r="GC405" s="67"/>
      <c r="GD405" s="67"/>
      <c r="GE405" s="67"/>
      <c r="GF405" s="67"/>
      <c r="GG405" s="67"/>
      <c r="GH405" s="67"/>
      <c r="GI405" s="67"/>
      <c r="GJ405" s="67"/>
      <c r="GK405" s="67"/>
      <c r="GL405" s="67"/>
      <c r="GM405" s="67"/>
      <c r="GN405" s="67"/>
      <c r="GO405" s="67"/>
      <c r="GP405" s="67"/>
      <c r="GQ405" s="67"/>
      <c r="GR405" s="67"/>
      <c r="GS405" s="67"/>
      <c r="GT405" s="67"/>
      <c r="GU405" s="67"/>
      <c r="GV405" s="67"/>
      <c r="GW405" s="67"/>
      <c r="GX405" s="67"/>
      <c r="GY405" s="67"/>
      <c r="GZ405" s="67"/>
      <c r="HA405" s="67"/>
      <c r="HB405" s="67"/>
      <c r="HC405" s="67"/>
      <c r="HD405" s="67"/>
      <c r="HE405" s="67"/>
      <c r="HF405" s="67"/>
      <c r="HG405" s="67"/>
      <c r="HH405" s="67"/>
      <c r="HI405" s="67"/>
      <c r="HJ405" s="67"/>
      <c r="HK405" s="67"/>
      <c r="HL405" s="67"/>
      <c r="HM405" s="67"/>
      <c r="HN405" s="67"/>
      <c r="HO405" s="67"/>
      <c r="HP405" s="67"/>
      <c r="HQ405" s="67"/>
      <c r="HR405" s="67"/>
      <c r="HS405" s="67"/>
      <c r="HT405" s="67"/>
      <c r="HU405" s="67"/>
      <c r="HV405" s="67"/>
      <c r="HW405" s="67"/>
      <c r="HX405" s="67"/>
      <c r="HY405" s="67"/>
      <c r="HZ405" s="67"/>
      <c r="IA405" s="67"/>
      <c r="IB405" s="67"/>
      <c r="IC405" s="67"/>
      <c r="ID405" s="67"/>
      <c r="IE405" s="67"/>
      <c r="IF405" s="67"/>
      <c r="IG405" s="67"/>
      <c r="IH405" s="67"/>
      <c r="II405" s="67"/>
      <c r="IJ405" s="67"/>
      <c r="IK405" s="67"/>
    </row>
  </sheetData>
  <sheetProtection/>
  <mergeCells count="499">
    <mergeCell ref="J323:J324"/>
    <mergeCell ref="J330:J331"/>
    <mergeCell ref="J250:J251"/>
    <mergeCell ref="J344:J345"/>
    <mergeCell ref="B9:J9"/>
    <mergeCell ref="B405:C405"/>
    <mergeCell ref="J186:J187"/>
    <mergeCell ref="J282:J283"/>
    <mergeCell ref="J289:J290"/>
    <mergeCell ref="J273:J274"/>
    <mergeCell ref="J238:J239"/>
    <mergeCell ref="J220:J221"/>
    <mergeCell ref="J204:J205"/>
    <mergeCell ref="J279:J280"/>
    <mergeCell ref="J292:J293"/>
    <mergeCell ref="J266:J267"/>
    <mergeCell ref="J235:J236"/>
    <mergeCell ref="J260:J261"/>
    <mergeCell ref="J226:J227"/>
    <mergeCell ref="J276:J277"/>
    <mergeCell ref="J257:J258"/>
    <mergeCell ref="G119:G120"/>
    <mergeCell ref="H238:H239"/>
    <mergeCell ref="H229:H230"/>
    <mergeCell ref="H183:H184"/>
    <mergeCell ref="H195:H196"/>
    <mergeCell ref="J180:J181"/>
    <mergeCell ref="J183:J184"/>
    <mergeCell ref="J198:J199"/>
    <mergeCell ref="J229:J230"/>
    <mergeCell ref="H154:H155"/>
    <mergeCell ref="H113:H114"/>
    <mergeCell ref="J113:J114"/>
    <mergeCell ref="J116:J117"/>
    <mergeCell ref="F217:F218"/>
    <mergeCell ref="G210:G211"/>
    <mergeCell ref="G198:G199"/>
    <mergeCell ref="J217:J218"/>
    <mergeCell ref="F207:F208"/>
    <mergeCell ref="H204:H205"/>
    <mergeCell ref="J20:J21"/>
    <mergeCell ref="J23:J24"/>
    <mergeCell ref="J26:J27"/>
    <mergeCell ref="J29:J30"/>
    <mergeCell ref="J32:J33"/>
    <mergeCell ref="J35:J36"/>
    <mergeCell ref="F295:F296"/>
    <mergeCell ref="J132:J133"/>
    <mergeCell ref="J135:J136"/>
    <mergeCell ref="J151:J152"/>
    <mergeCell ref="H151:H152"/>
    <mergeCell ref="H344:H345"/>
    <mergeCell ref="F276:F277"/>
    <mergeCell ref="H266:H267"/>
    <mergeCell ref="J154:J155"/>
    <mergeCell ref="J157:J158"/>
    <mergeCell ref="A298:A299"/>
    <mergeCell ref="F298:F299"/>
    <mergeCell ref="G298:G299"/>
    <mergeCell ref="H298:H299"/>
    <mergeCell ref="G295:G296"/>
    <mergeCell ref="G289:G290"/>
    <mergeCell ref="H289:H290"/>
    <mergeCell ref="A292:A293"/>
    <mergeCell ref="F292:F293"/>
    <mergeCell ref="A295:A296"/>
    <mergeCell ref="F168:F169"/>
    <mergeCell ref="A141:A142"/>
    <mergeCell ref="A119:A120"/>
    <mergeCell ref="F119:F120"/>
    <mergeCell ref="A165:A166"/>
    <mergeCell ref="A168:A169"/>
    <mergeCell ref="F157:F158"/>
    <mergeCell ref="A132:A133"/>
    <mergeCell ref="A135:A136"/>
    <mergeCell ref="F135:F136"/>
    <mergeCell ref="F229:F230"/>
    <mergeCell ref="A235:A236"/>
    <mergeCell ref="A157:A158"/>
    <mergeCell ref="A238:A239"/>
    <mergeCell ref="A223:A224"/>
    <mergeCell ref="A192:A193"/>
    <mergeCell ref="A180:A181"/>
    <mergeCell ref="F223:F224"/>
    <mergeCell ref="A195:A196"/>
    <mergeCell ref="F198:F199"/>
    <mergeCell ref="A241:A242"/>
    <mergeCell ref="G241:G242"/>
    <mergeCell ref="A226:A227"/>
    <mergeCell ref="F226:F227"/>
    <mergeCell ref="G226:G227"/>
    <mergeCell ref="G235:G236"/>
    <mergeCell ref="F235:F236"/>
    <mergeCell ref="G229:G230"/>
    <mergeCell ref="A232:A233"/>
    <mergeCell ref="A229:A230"/>
    <mergeCell ref="D385:G385"/>
    <mergeCell ref="F241:F242"/>
    <mergeCell ref="G192:G193"/>
    <mergeCell ref="F210:F211"/>
    <mergeCell ref="F238:F239"/>
    <mergeCell ref="F289:F290"/>
    <mergeCell ref="G238:G239"/>
    <mergeCell ref="F232:F233"/>
    <mergeCell ref="G344:G345"/>
    <mergeCell ref="F195:F196"/>
    <mergeCell ref="H260:H261"/>
    <mergeCell ref="G260:G261"/>
    <mergeCell ref="H257:H258"/>
    <mergeCell ref="J223:J224"/>
    <mergeCell ref="H235:H236"/>
    <mergeCell ref="H223:H224"/>
    <mergeCell ref="J232:J233"/>
    <mergeCell ref="G232:G233"/>
    <mergeCell ref="B255:J255"/>
    <mergeCell ref="G223:G224"/>
    <mergeCell ref="G171:G172"/>
    <mergeCell ref="J195:J196"/>
    <mergeCell ref="J192:J193"/>
    <mergeCell ref="H189:H190"/>
    <mergeCell ref="J201:J202"/>
    <mergeCell ref="J189:J190"/>
    <mergeCell ref="H198:H199"/>
    <mergeCell ref="H180:H181"/>
    <mergeCell ref="G195:G196"/>
    <mergeCell ref="H201:H202"/>
    <mergeCell ref="G154:G155"/>
    <mergeCell ref="G177:G178"/>
    <mergeCell ref="F183:F184"/>
    <mergeCell ref="F177:F178"/>
    <mergeCell ref="H168:H169"/>
    <mergeCell ref="H165:H166"/>
    <mergeCell ref="H171:H172"/>
    <mergeCell ref="H174:H175"/>
    <mergeCell ref="H177:H178"/>
    <mergeCell ref="F171:F172"/>
    <mergeCell ref="G135:G136"/>
    <mergeCell ref="F151:F152"/>
    <mergeCell ref="A151:A152"/>
    <mergeCell ref="G151:G152"/>
    <mergeCell ref="A144:A145"/>
    <mergeCell ref="A174:A175"/>
    <mergeCell ref="F165:F166"/>
    <mergeCell ref="G165:G166"/>
    <mergeCell ref="F154:F155"/>
    <mergeCell ref="G141:G142"/>
    <mergeCell ref="A138:A139"/>
    <mergeCell ref="G138:G139"/>
    <mergeCell ref="G168:G169"/>
    <mergeCell ref="F174:F175"/>
    <mergeCell ref="G157:G158"/>
    <mergeCell ref="A129:A130"/>
    <mergeCell ref="B149:J149"/>
    <mergeCell ref="F141:F142"/>
    <mergeCell ref="H135:H136"/>
    <mergeCell ref="H138:H139"/>
    <mergeCell ref="F110:F111"/>
    <mergeCell ref="G110:G111"/>
    <mergeCell ref="H110:H111"/>
    <mergeCell ref="A126:A127"/>
    <mergeCell ref="F126:F127"/>
    <mergeCell ref="G116:G117"/>
    <mergeCell ref="H116:H117"/>
    <mergeCell ref="A116:A117"/>
    <mergeCell ref="H119:H120"/>
    <mergeCell ref="H107:H108"/>
    <mergeCell ref="F116:F117"/>
    <mergeCell ref="G126:G127"/>
    <mergeCell ref="A113:A114"/>
    <mergeCell ref="F113:F114"/>
    <mergeCell ref="G113:G114"/>
    <mergeCell ref="A107:A108"/>
    <mergeCell ref="F107:F108"/>
    <mergeCell ref="G107:G108"/>
    <mergeCell ref="A110:A111"/>
    <mergeCell ref="H92:H93"/>
    <mergeCell ref="G98:G99"/>
    <mergeCell ref="H98:H99"/>
    <mergeCell ref="H101:H102"/>
    <mergeCell ref="A101:A102"/>
    <mergeCell ref="H95:H96"/>
    <mergeCell ref="F101:F102"/>
    <mergeCell ref="G101:G102"/>
    <mergeCell ref="F98:F99"/>
    <mergeCell ref="A104:A105"/>
    <mergeCell ref="F104:F105"/>
    <mergeCell ref="G104:G105"/>
    <mergeCell ref="F92:F93"/>
    <mergeCell ref="G92:G93"/>
    <mergeCell ref="A62:A63"/>
    <mergeCell ref="F62:F63"/>
    <mergeCell ref="A82:A83"/>
    <mergeCell ref="D71:D72"/>
    <mergeCell ref="G82:G83"/>
    <mergeCell ref="A92:A93"/>
    <mergeCell ref="A95:A96"/>
    <mergeCell ref="F95:F96"/>
    <mergeCell ref="G95:G96"/>
    <mergeCell ref="A38:A39"/>
    <mergeCell ref="A44:A45"/>
    <mergeCell ref="G38:G39"/>
    <mergeCell ref="F38:F39"/>
    <mergeCell ref="A69:A70"/>
    <mergeCell ref="G20:G21"/>
    <mergeCell ref="A26:A27"/>
    <mergeCell ref="H20:H21"/>
    <mergeCell ref="G26:G27"/>
    <mergeCell ref="A23:A24"/>
    <mergeCell ref="G23:G24"/>
    <mergeCell ref="F23:F24"/>
    <mergeCell ref="H26:H27"/>
    <mergeCell ref="A20:A21"/>
    <mergeCell ref="F26:F27"/>
    <mergeCell ref="G32:G33"/>
    <mergeCell ref="A35:A36"/>
    <mergeCell ref="G41:G42"/>
    <mergeCell ref="J38:J39"/>
    <mergeCell ref="H38:H39"/>
    <mergeCell ref="A29:A30"/>
    <mergeCell ref="A32:A33"/>
    <mergeCell ref="F32:F33"/>
    <mergeCell ref="H23:H24"/>
    <mergeCell ref="F50:H50"/>
    <mergeCell ref="H47:H48"/>
    <mergeCell ref="J44:J45"/>
    <mergeCell ref="G56:G57"/>
    <mergeCell ref="F29:F30"/>
    <mergeCell ref="H32:H33"/>
    <mergeCell ref="G29:G30"/>
    <mergeCell ref="H29:H30"/>
    <mergeCell ref="J41:J42"/>
    <mergeCell ref="G35:G36"/>
    <mergeCell ref="A41:A42"/>
    <mergeCell ref="B124:J124"/>
    <mergeCell ref="F47:F48"/>
    <mergeCell ref="G44:G45"/>
    <mergeCell ref="H82:H83"/>
    <mergeCell ref="H62:H63"/>
    <mergeCell ref="J95:J96"/>
    <mergeCell ref="J92:J93"/>
    <mergeCell ref="H104:H105"/>
    <mergeCell ref="A3:B3"/>
    <mergeCell ref="A6:B6"/>
    <mergeCell ref="A7:B7"/>
    <mergeCell ref="A47:A48"/>
    <mergeCell ref="G183:G184"/>
    <mergeCell ref="F41:F42"/>
    <mergeCell ref="A154:A155"/>
    <mergeCell ref="F20:F21"/>
    <mergeCell ref="A98:A99"/>
    <mergeCell ref="F35:F36"/>
    <mergeCell ref="H207:H208"/>
    <mergeCell ref="H232:H233"/>
    <mergeCell ref="H217:H218"/>
    <mergeCell ref="H210:H211"/>
    <mergeCell ref="H220:H221"/>
    <mergeCell ref="H226:H227"/>
    <mergeCell ref="A171:A172"/>
    <mergeCell ref="A177:A178"/>
    <mergeCell ref="A198:A199"/>
    <mergeCell ref="A189:A190"/>
    <mergeCell ref="F189:F190"/>
    <mergeCell ref="G180:G181"/>
    <mergeCell ref="G174:G175"/>
    <mergeCell ref="F192:F193"/>
    <mergeCell ref="A186:A187"/>
    <mergeCell ref="G189:G190"/>
    <mergeCell ref="F186:F187"/>
    <mergeCell ref="A183:A184"/>
    <mergeCell ref="F180:F181"/>
    <mergeCell ref="A204:A205"/>
    <mergeCell ref="F204:F205"/>
    <mergeCell ref="G204:G205"/>
    <mergeCell ref="A201:A202"/>
    <mergeCell ref="F220:F221"/>
    <mergeCell ref="G220:G221"/>
    <mergeCell ref="A217:A218"/>
    <mergeCell ref="F201:F202"/>
    <mergeCell ref="G201:G202"/>
    <mergeCell ref="A220:A221"/>
    <mergeCell ref="A210:A211"/>
    <mergeCell ref="A207:A208"/>
    <mergeCell ref="G207:G208"/>
    <mergeCell ref="G217:G218"/>
    <mergeCell ref="A323:A324"/>
    <mergeCell ref="F323:F324"/>
    <mergeCell ref="G323:G324"/>
    <mergeCell ref="A330:A331"/>
    <mergeCell ref="F330:F331"/>
    <mergeCell ref="G330:G331"/>
    <mergeCell ref="A344:A345"/>
    <mergeCell ref="A263:A264"/>
    <mergeCell ref="A257:A258"/>
    <mergeCell ref="F279:F280"/>
    <mergeCell ref="A276:A277"/>
    <mergeCell ref="A273:A274"/>
    <mergeCell ref="F257:F258"/>
    <mergeCell ref="F263:F264"/>
    <mergeCell ref="A289:A290"/>
    <mergeCell ref="B271:J271"/>
    <mergeCell ref="B404:C404"/>
    <mergeCell ref="F273:F274"/>
    <mergeCell ref="G273:G274"/>
    <mergeCell ref="A279:A280"/>
    <mergeCell ref="H263:H264"/>
    <mergeCell ref="G292:G293"/>
    <mergeCell ref="H292:H293"/>
    <mergeCell ref="A282:A283"/>
    <mergeCell ref="G279:G280"/>
    <mergeCell ref="F344:F345"/>
    <mergeCell ref="A12:B12"/>
    <mergeCell ref="F282:F283"/>
    <mergeCell ref="G276:G277"/>
    <mergeCell ref="J295:J296"/>
    <mergeCell ref="J263:J264"/>
    <mergeCell ref="H279:H280"/>
    <mergeCell ref="A260:A261"/>
    <mergeCell ref="F260:F261"/>
    <mergeCell ref="H295:H296"/>
    <mergeCell ref="H35:H36"/>
    <mergeCell ref="H41:H42"/>
    <mergeCell ref="J59:J60"/>
    <mergeCell ref="G47:G48"/>
    <mergeCell ref="H44:H45"/>
    <mergeCell ref="F56:F57"/>
    <mergeCell ref="F44:F45"/>
    <mergeCell ref="G59:G60"/>
    <mergeCell ref="F59:F60"/>
    <mergeCell ref="B67:J67"/>
    <mergeCell ref="B77:J77"/>
    <mergeCell ref="H59:H60"/>
    <mergeCell ref="A54:B54"/>
    <mergeCell ref="A56:A57"/>
    <mergeCell ref="J47:J48"/>
    <mergeCell ref="A59:A60"/>
    <mergeCell ref="F138:F139"/>
    <mergeCell ref="J119:J120"/>
    <mergeCell ref="J98:J99"/>
    <mergeCell ref="H56:H57"/>
    <mergeCell ref="J82:J83"/>
    <mergeCell ref="J56:J57"/>
    <mergeCell ref="J62:J63"/>
    <mergeCell ref="F65:H65"/>
    <mergeCell ref="F74:H74"/>
    <mergeCell ref="F82:F83"/>
    <mergeCell ref="G129:G130"/>
    <mergeCell ref="H129:H130"/>
    <mergeCell ref="F129:F130"/>
    <mergeCell ref="F132:F133"/>
    <mergeCell ref="G132:G133"/>
    <mergeCell ref="H132:H133"/>
    <mergeCell ref="H273:H274"/>
    <mergeCell ref="J129:J130"/>
    <mergeCell ref="J174:J175"/>
    <mergeCell ref="J177:J178"/>
    <mergeCell ref="H241:H242"/>
    <mergeCell ref="J241:J242"/>
    <mergeCell ref="H192:H193"/>
    <mergeCell ref="J207:J208"/>
    <mergeCell ref="J210:J211"/>
    <mergeCell ref="J171:J172"/>
    <mergeCell ref="J165:J166"/>
    <mergeCell ref="J168:J169"/>
    <mergeCell ref="J126:J127"/>
    <mergeCell ref="J144:J145"/>
    <mergeCell ref="G144:G145"/>
    <mergeCell ref="H144:H145"/>
    <mergeCell ref="H141:H142"/>
    <mergeCell ref="H157:H158"/>
    <mergeCell ref="H126:H127"/>
    <mergeCell ref="J141:J142"/>
    <mergeCell ref="D3:J4"/>
    <mergeCell ref="D6:J7"/>
    <mergeCell ref="J101:J102"/>
    <mergeCell ref="J104:J105"/>
    <mergeCell ref="J107:J108"/>
    <mergeCell ref="J110:J111"/>
    <mergeCell ref="F14:F15"/>
    <mergeCell ref="D14:D15"/>
    <mergeCell ref="B18:J18"/>
    <mergeCell ref="B52:J52"/>
    <mergeCell ref="A250:A251"/>
    <mergeCell ref="G250:G251"/>
    <mergeCell ref="H250:H251"/>
    <mergeCell ref="A266:A267"/>
    <mergeCell ref="D389:H389"/>
    <mergeCell ref="G186:G187"/>
    <mergeCell ref="H186:H187"/>
    <mergeCell ref="G257:G258"/>
    <mergeCell ref="G266:G267"/>
    <mergeCell ref="F266:F267"/>
    <mergeCell ref="J298:J299"/>
    <mergeCell ref="D381:H381"/>
    <mergeCell ref="D387:H387"/>
    <mergeCell ref="J311:J312"/>
    <mergeCell ref="J314:J315"/>
    <mergeCell ref="F250:F251"/>
    <mergeCell ref="H276:H277"/>
    <mergeCell ref="H282:H283"/>
    <mergeCell ref="G282:G283"/>
    <mergeCell ref="G263:G264"/>
    <mergeCell ref="J351:J352"/>
    <mergeCell ref="F354:H354"/>
    <mergeCell ref="A363:J363"/>
    <mergeCell ref="A358:A359"/>
    <mergeCell ref="F358:F359"/>
    <mergeCell ref="A351:A352"/>
    <mergeCell ref="F351:F352"/>
    <mergeCell ref="J358:J359"/>
    <mergeCell ref="F361:H361"/>
    <mergeCell ref="H358:H359"/>
    <mergeCell ref="H323:H324"/>
    <mergeCell ref="H330:H331"/>
    <mergeCell ref="H351:H352"/>
    <mergeCell ref="F144:F145"/>
    <mergeCell ref="B319:J319"/>
    <mergeCell ref="B328:J328"/>
    <mergeCell ref="B342:J342"/>
    <mergeCell ref="J308:J309"/>
    <mergeCell ref="B287:J287"/>
    <mergeCell ref="B349:J349"/>
    <mergeCell ref="D393:H393"/>
    <mergeCell ref="D397:H397"/>
    <mergeCell ref="D399:H399"/>
    <mergeCell ref="D401:H401"/>
    <mergeCell ref="D391:G391"/>
    <mergeCell ref="D395:G395"/>
    <mergeCell ref="D372:H372"/>
    <mergeCell ref="D373:H373"/>
    <mergeCell ref="D378:H378"/>
    <mergeCell ref="D379:H379"/>
    <mergeCell ref="D380:H380"/>
    <mergeCell ref="D365:H365"/>
    <mergeCell ref="D366:H366"/>
    <mergeCell ref="D367:H367"/>
    <mergeCell ref="D368:H368"/>
    <mergeCell ref="D369:H369"/>
    <mergeCell ref="F340:H340"/>
    <mergeCell ref="D374:H374"/>
    <mergeCell ref="D375:H375"/>
    <mergeCell ref="D376:H376"/>
    <mergeCell ref="D377:H377"/>
    <mergeCell ref="D383:H383"/>
    <mergeCell ref="B356:J356"/>
    <mergeCell ref="D382:H382"/>
    <mergeCell ref="D370:H370"/>
    <mergeCell ref="D371:H371"/>
    <mergeCell ref="B87:J87"/>
    <mergeCell ref="B163:J163"/>
    <mergeCell ref="B215:J215"/>
    <mergeCell ref="A79:A80"/>
    <mergeCell ref="F79:F80"/>
    <mergeCell ref="G79:G80"/>
    <mergeCell ref="H79:H80"/>
    <mergeCell ref="J79:J80"/>
    <mergeCell ref="F85:H85"/>
    <mergeCell ref="J138:J139"/>
    <mergeCell ref="A244:A245"/>
    <mergeCell ref="F244:F245"/>
    <mergeCell ref="G244:G245"/>
    <mergeCell ref="H244:H245"/>
    <mergeCell ref="J244:J245"/>
    <mergeCell ref="A247:A248"/>
    <mergeCell ref="F247:F248"/>
    <mergeCell ref="G247:G248"/>
    <mergeCell ref="H247:H248"/>
    <mergeCell ref="J247:J248"/>
    <mergeCell ref="A305:A306"/>
    <mergeCell ref="F305:F306"/>
    <mergeCell ref="H305:H306"/>
    <mergeCell ref="A308:A309"/>
    <mergeCell ref="F308:F309"/>
    <mergeCell ref="H308:H309"/>
    <mergeCell ref="A311:A312"/>
    <mergeCell ref="F311:F312"/>
    <mergeCell ref="H311:H312"/>
    <mergeCell ref="A314:A315"/>
    <mergeCell ref="F314:F315"/>
    <mergeCell ref="H314:H315"/>
    <mergeCell ref="F317:H317"/>
    <mergeCell ref="B303:J303"/>
    <mergeCell ref="F122:H122"/>
    <mergeCell ref="F147:H147"/>
    <mergeCell ref="F160:H160"/>
    <mergeCell ref="F213:H213"/>
    <mergeCell ref="F253:H253"/>
    <mergeCell ref="F269:H269"/>
    <mergeCell ref="F285:H285"/>
    <mergeCell ref="J305:J306"/>
    <mergeCell ref="F301:H301"/>
    <mergeCell ref="F326:H326"/>
    <mergeCell ref="F333:H333"/>
    <mergeCell ref="F347:H347"/>
    <mergeCell ref="B335:J335"/>
    <mergeCell ref="A337:A338"/>
    <mergeCell ref="F337:F338"/>
    <mergeCell ref="G337:G338"/>
    <mergeCell ref="H337:H338"/>
    <mergeCell ref="J337:J338"/>
  </mergeCells>
  <printOptions horizontalCentered="1" verticalCentered="1"/>
  <pageMargins left="0" right="0" top="0.6" bottom="0.5" header="0" footer="0"/>
  <pageSetup fitToHeight="83" orientation="landscape" paperSize="9" scale="59" r:id="rId1"/>
  <rowBreaks count="5" manualBreakCount="5">
    <brk id="70" max="17" man="1"/>
    <brk id="136" max="17" man="1"/>
    <brk id="194" max="17" man="1"/>
    <brk id="274" max="9" man="1"/>
    <brk id="331" max="17" man="1"/>
  </rowBreaks>
</worksheet>
</file>

<file path=xl/worksheets/sheet2.xml><?xml version="1.0" encoding="utf-8"?>
<worksheet xmlns="http://schemas.openxmlformats.org/spreadsheetml/2006/main" xmlns:r="http://schemas.openxmlformats.org/officeDocument/2006/relationships">
  <dimension ref="A1:F48"/>
  <sheetViews>
    <sheetView view="pageBreakPreview" zoomScale="115" zoomScaleSheetLayoutView="115" zoomScalePageLayoutView="0" workbookViewId="0" topLeftCell="A16">
      <selection activeCell="A32" sqref="A32:A33"/>
    </sheetView>
  </sheetViews>
  <sheetFormatPr defaultColWidth="9.140625" defaultRowHeight="12.75"/>
  <cols>
    <col min="1" max="1" width="5.140625" style="164" customWidth="1"/>
    <col min="2" max="2" width="63.28125" style="165" customWidth="1"/>
    <col min="3" max="3" width="11.00390625" style="164" bestFit="1" customWidth="1"/>
    <col min="4" max="4" width="13.7109375" style="163" customWidth="1"/>
    <col min="5" max="5" width="16.7109375" style="163" customWidth="1"/>
    <col min="6" max="6" width="14.28125" style="163" customWidth="1"/>
    <col min="7" max="16384" width="9.140625" style="163" customWidth="1"/>
  </cols>
  <sheetData>
    <row r="1" spans="1:6" s="192" customFormat="1" ht="47.25" customHeight="1" thickBot="1">
      <c r="A1" s="512" t="s">
        <v>235</v>
      </c>
      <c r="B1" s="513"/>
      <c r="C1" s="513"/>
      <c r="D1" s="513"/>
      <c r="E1" s="513"/>
      <c r="F1" s="513"/>
    </row>
    <row r="2" spans="1:6" ht="20.25" customHeight="1" hidden="1" thickBot="1">
      <c r="A2" s="191"/>
      <c r="B2" s="190"/>
      <c r="C2" s="190"/>
      <c r="D2" s="265" t="s">
        <v>234</v>
      </c>
      <c r="E2" s="540" t="s">
        <v>233</v>
      </c>
      <c r="F2" s="541"/>
    </row>
    <row r="3" spans="1:6" s="187" customFormat="1" ht="43.5" customHeight="1">
      <c r="A3" s="188" t="s">
        <v>232</v>
      </c>
      <c r="B3" s="189" t="s">
        <v>231</v>
      </c>
      <c r="C3" s="188" t="s">
        <v>230</v>
      </c>
      <c r="D3" s="188" t="s">
        <v>571</v>
      </c>
      <c r="E3" s="188" t="s">
        <v>229</v>
      </c>
      <c r="F3" s="188" t="s">
        <v>549</v>
      </c>
    </row>
    <row r="4" spans="1:6" s="186" customFormat="1" ht="20.25" customHeight="1">
      <c r="A4" s="542" t="s">
        <v>225</v>
      </c>
      <c r="B4" s="543"/>
      <c r="C4" s="543"/>
      <c r="D4" s="543"/>
      <c r="E4" s="543"/>
      <c r="F4" s="544"/>
    </row>
    <row r="5" spans="1:6" s="186" customFormat="1" ht="20.25" customHeight="1" thickBot="1">
      <c r="A5" s="383"/>
      <c r="B5" s="542" t="s">
        <v>224</v>
      </c>
      <c r="C5" s="543"/>
      <c r="D5" s="543"/>
      <c r="E5" s="543"/>
      <c r="F5" s="544"/>
    </row>
    <row r="6" spans="1:6" s="185" customFormat="1" ht="15.75" customHeight="1">
      <c r="A6" s="526">
        <v>1</v>
      </c>
      <c r="B6" s="323" t="s">
        <v>481</v>
      </c>
      <c r="C6" s="514" t="s">
        <v>13</v>
      </c>
      <c r="D6" s="516">
        <v>55</v>
      </c>
      <c r="E6" s="518"/>
      <c r="F6" s="518"/>
    </row>
    <row r="7" spans="1:6" s="185" customFormat="1" ht="15.75" customHeight="1" thickBot="1">
      <c r="A7" s="527"/>
      <c r="B7" s="324" t="s">
        <v>482</v>
      </c>
      <c r="C7" s="515"/>
      <c r="D7" s="517"/>
      <c r="E7" s="519"/>
      <c r="F7" s="519"/>
    </row>
    <row r="8" spans="1:6" s="185" customFormat="1" ht="11.25" customHeight="1">
      <c r="A8" s="526">
        <v>2</v>
      </c>
      <c r="B8" s="323" t="s">
        <v>483</v>
      </c>
      <c r="C8" s="514" t="s">
        <v>213</v>
      </c>
      <c r="D8" s="516">
        <v>1</v>
      </c>
      <c r="E8" s="518"/>
      <c r="F8" s="518"/>
    </row>
    <row r="9" spans="1:6" s="185" customFormat="1" ht="21.75" thickBot="1">
      <c r="A9" s="527"/>
      <c r="B9" s="325" t="s">
        <v>484</v>
      </c>
      <c r="C9" s="515"/>
      <c r="D9" s="517"/>
      <c r="E9" s="519"/>
      <c r="F9" s="519"/>
    </row>
    <row r="10" spans="1:6" s="185" customFormat="1" ht="11.25" customHeight="1">
      <c r="A10" s="526">
        <v>3</v>
      </c>
      <c r="B10" s="323" t="s">
        <v>485</v>
      </c>
      <c r="C10" s="514" t="s">
        <v>213</v>
      </c>
      <c r="D10" s="516">
        <v>3</v>
      </c>
      <c r="E10" s="518"/>
      <c r="F10" s="518"/>
    </row>
    <row r="11" spans="1:6" s="185" customFormat="1" ht="33" customHeight="1" thickBot="1">
      <c r="A11" s="527"/>
      <c r="B11" s="325" t="s">
        <v>486</v>
      </c>
      <c r="C11" s="515"/>
      <c r="D11" s="517"/>
      <c r="E11" s="519"/>
      <c r="F11" s="519"/>
    </row>
    <row r="12" spans="1:6" s="185" customFormat="1" ht="11.25" customHeight="1">
      <c r="A12" s="526">
        <v>4</v>
      </c>
      <c r="B12" s="323" t="s">
        <v>487</v>
      </c>
      <c r="C12" s="514" t="s">
        <v>213</v>
      </c>
      <c r="D12" s="514">
        <v>1</v>
      </c>
      <c r="E12" s="520"/>
      <c r="F12" s="522"/>
    </row>
    <row r="13" spans="1:6" s="185" customFormat="1" ht="42.75" customHeight="1" thickBot="1">
      <c r="A13" s="527"/>
      <c r="B13" s="326" t="s">
        <v>491</v>
      </c>
      <c r="C13" s="515"/>
      <c r="D13" s="515"/>
      <c r="E13" s="521"/>
      <c r="F13" s="523"/>
    </row>
    <row r="14" spans="1:6" s="185" customFormat="1" ht="21" customHeight="1">
      <c r="A14" s="526">
        <v>5</v>
      </c>
      <c r="B14" s="184" t="s">
        <v>223</v>
      </c>
      <c r="C14" s="530" t="s">
        <v>13</v>
      </c>
      <c r="D14" s="532">
        <v>680</v>
      </c>
      <c r="E14" s="538"/>
      <c r="F14" s="538"/>
    </row>
    <row r="15" spans="1:6" s="185" customFormat="1" ht="33.75" customHeight="1">
      <c r="A15" s="527"/>
      <c r="B15" s="184" t="s">
        <v>222</v>
      </c>
      <c r="C15" s="531"/>
      <c r="D15" s="533"/>
      <c r="E15" s="539"/>
      <c r="F15" s="539"/>
    </row>
    <row r="16" spans="1:6" s="175" customFormat="1" ht="20.25">
      <c r="A16" s="526">
        <v>6</v>
      </c>
      <c r="B16" s="184" t="s">
        <v>221</v>
      </c>
      <c r="C16" s="530" t="s">
        <v>13</v>
      </c>
      <c r="D16" s="532">
        <v>1360</v>
      </c>
      <c r="E16" s="538"/>
      <c r="F16" s="538"/>
    </row>
    <row r="17" spans="1:6" s="175" customFormat="1" ht="33.75" customHeight="1">
      <c r="A17" s="527"/>
      <c r="B17" s="184" t="s">
        <v>220</v>
      </c>
      <c r="C17" s="531"/>
      <c r="D17" s="533"/>
      <c r="E17" s="539"/>
      <c r="F17" s="539"/>
    </row>
    <row r="18" spans="1:6" s="175" customFormat="1" ht="9.75">
      <c r="A18" s="526">
        <v>7</v>
      </c>
      <c r="B18" s="184" t="s">
        <v>219</v>
      </c>
      <c r="C18" s="530" t="s">
        <v>13</v>
      </c>
      <c r="D18" s="532">
        <v>85</v>
      </c>
      <c r="E18" s="536"/>
      <c r="F18" s="538"/>
    </row>
    <row r="19" spans="1:6" s="175" customFormat="1" ht="20.25">
      <c r="A19" s="527"/>
      <c r="B19" s="184" t="s">
        <v>218</v>
      </c>
      <c r="C19" s="531"/>
      <c r="D19" s="533"/>
      <c r="E19" s="537"/>
      <c r="F19" s="539"/>
    </row>
    <row r="20" spans="1:6" s="175" customFormat="1" ht="20.25">
      <c r="A20" s="526">
        <v>8</v>
      </c>
      <c r="B20" s="184" t="s">
        <v>217</v>
      </c>
      <c r="C20" s="530" t="s">
        <v>216</v>
      </c>
      <c r="D20" s="532">
        <v>104</v>
      </c>
      <c r="E20" s="538"/>
      <c r="F20" s="538"/>
    </row>
    <row r="21" spans="1:6" s="175" customFormat="1" ht="20.25">
      <c r="A21" s="527"/>
      <c r="B21" s="184" t="s">
        <v>215</v>
      </c>
      <c r="C21" s="531"/>
      <c r="D21" s="533"/>
      <c r="E21" s="539"/>
      <c r="F21" s="539"/>
    </row>
    <row r="22" spans="1:6" s="175" customFormat="1" ht="20.25">
      <c r="A22" s="526">
        <v>9</v>
      </c>
      <c r="B22" s="184" t="s">
        <v>214</v>
      </c>
      <c r="C22" s="530" t="s">
        <v>213</v>
      </c>
      <c r="D22" s="532">
        <v>62</v>
      </c>
      <c r="E22" s="538"/>
      <c r="F22" s="538"/>
    </row>
    <row r="23" spans="1:6" s="175" customFormat="1" ht="18" customHeight="1">
      <c r="A23" s="527"/>
      <c r="B23" s="184" t="s">
        <v>212</v>
      </c>
      <c r="C23" s="531"/>
      <c r="D23" s="533"/>
      <c r="E23" s="539"/>
      <c r="F23" s="539"/>
    </row>
    <row r="24" spans="1:6" s="175" customFormat="1" ht="20.25">
      <c r="A24" s="526">
        <v>10</v>
      </c>
      <c r="B24" s="184" t="s">
        <v>211</v>
      </c>
      <c r="C24" s="530" t="s">
        <v>210</v>
      </c>
      <c r="D24" s="532">
        <v>198</v>
      </c>
      <c r="E24" s="538"/>
      <c r="F24" s="538"/>
    </row>
    <row r="25" spans="1:6" s="175" customFormat="1" ht="24.75" customHeight="1">
      <c r="A25" s="527"/>
      <c r="B25" s="184" t="s">
        <v>209</v>
      </c>
      <c r="C25" s="531"/>
      <c r="D25" s="533"/>
      <c r="E25" s="539"/>
      <c r="F25" s="539"/>
    </row>
    <row r="26" spans="1:6" s="175" customFormat="1" ht="9.75">
      <c r="A26" s="526">
        <v>11</v>
      </c>
      <c r="B26" s="184" t="s">
        <v>208</v>
      </c>
      <c r="C26" s="530" t="s">
        <v>207</v>
      </c>
      <c r="D26" s="532">
        <v>20</v>
      </c>
      <c r="E26" s="538"/>
      <c r="F26" s="538"/>
    </row>
    <row r="27" spans="1:6" s="175" customFormat="1" ht="9.75">
      <c r="A27" s="527"/>
      <c r="B27" s="184" t="s">
        <v>206</v>
      </c>
      <c r="C27" s="531"/>
      <c r="D27" s="533"/>
      <c r="E27" s="539"/>
      <c r="F27" s="539"/>
    </row>
    <row r="28" spans="1:6" s="175" customFormat="1" ht="9.75">
      <c r="A28" s="526">
        <v>12</v>
      </c>
      <c r="B28" s="184" t="s">
        <v>205</v>
      </c>
      <c r="C28" s="530" t="s">
        <v>203</v>
      </c>
      <c r="D28" s="532">
        <v>100</v>
      </c>
      <c r="E28" s="538"/>
      <c r="F28" s="538"/>
    </row>
    <row r="29" spans="1:6" s="175" customFormat="1" ht="9.75">
      <c r="A29" s="527"/>
      <c r="B29" s="184" t="s">
        <v>204</v>
      </c>
      <c r="C29" s="531"/>
      <c r="D29" s="533"/>
      <c r="E29" s="539"/>
      <c r="F29" s="539"/>
    </row>
    <row r="30" spans="1:6" s="175" customFormat="1" ht="20.25">
      <c r="A30" s="526">
        <v>12</v>
      </c>
      <c r="B30" s="184" t="s">
        <v>202</v>
      </c>
      <c r="C30" s="530" t="s">
        <v>201</v>
      </c>
      <c r="D30" s="532">
        <v>1</v>
      </c>
      <c r="E30" s="538"/>
      <c r="F30" s="538"/>
    </row>
    <row r="31" spans="1:6" s="175" customFormat="1" ht="20.25">
      <c r="A31" s="527"/>
      <c r="B31" s="184" t="s">
        <v>200</v>
      </c>
      <c r="C31" s="531"/>
      <c r="D31" s="533"/>
      <c r="E31" s="539"/>
      <c r="F31" s="539"/>
    </row>
    <row r="32" spans="1:6" s="175" customFormat="1" ht="9.75">
      <c r="A32" s="545">
        <v>13</v>
      </c>
      <c r="B32" s="327" t="s">
        <v>330</v>
      </c>
      <c r="C32" s="546" t="s">
        <v>13</v>
      </c>
      <c r="D32" s="547">
        <v>2125</v>
      </c>
      <c r="E32" s="548"/>
      <c r="F32" s="535"/>
    </row>
    <row r="33" spans="1:6" s="175" customFormat="1" ht="9.75">
      <c r="A33" s="545"/>
      <c r="B33" s="327" t="s">
        <v>331</v>
      </c>
      <c r="C33" s="546"/>
      <c r="D33" s="547"/>
      <c r="E33" s="548"/>
      <c r="F33" s="535"/>
    </row>
    <row r="34" spans="1:6" ht="17.25" customHeight="1">
      <c r="A34" s="528">
        <v>14</v>
      </c>
      <c r="B34" s="328" t="s">
        <v>488</v>
      </c>
      <c r="C34" s="529" t="s">
        <v>203</v>
      </c>
      <c r="D34" s="529">
        <v>1</v>
      </c>
      <c r="E34" s="534"/>
      <c r="F34" s="535"/>
    </row>
    <row r="35" spans="1:6" ht="17.25" customHeight="1">
      <c r="A35" s="528"/>
      <c r="B35" s="328" t="s">
        <v>489</v>
      </c>
      <c r="C35" s="529"/>
      <c r="D35" s="529"/>
      <c r="E35" s="534"/>
      <c r="F35" s="535"/>
    </row>
    <row r="36" spans="1:6" s="175" customFormat="1" ht="9.75">
      <c r="A36" s="182"/>
      <c r="B36" s="183"/>
      <c r="C36" s="182"/>
      <c r="D36" s="181"/>
      <c r="E36" s="358"/>
      <c r="F36" s="359"/>
    </row>
    <row r="37" spans="1:4" s="175" customFormat="1" ht="21" customHeight="1">
      <c r="A37" s="182"/>
      <c r="B37" s="183" t="s">
        <v>199</v>
      </c>
      <c r="C37" s="182"/>
      <c r="D37" s="181"/>
    </row>
    <row r="38" spans="1:4" s="175" customFormat="1" ht="21" customHeight="1">
      <c r="A38" s="179"/>
      <c r="B38" s="180" t="s">
        <v>198</v>
      </c>
      <c r="C38" s="180"/>
      <c r="D38" s="177"/>
    </row>
    <row r="39" spans="1:4" s="175" customFormat="1" ht="15.75" customHeight="1">
      <c r="A39" s="179"/>
      <c r="B39" s="178" t="s">
        <v>197</v>
      </c>
      <c r="D39" s="177"/>
    </row>
    <row r="40" spans="2:6" s="173" customFormat="1" ht="17.25" customHeight="1" thickBot="1">
      <c r="B40" s="176" t="s">
        <v>196</v>
      </c>
      <c r="C40" s="175"/>
      <c r="D40" s="174"/>
      <c r="E40" s="174"/>
      <c r="F40" s="174"/>
    </row>
    <row r="41" spans="2:6" ht="17.25" customHeight="1" hidden="1" thickBot="1">
      <c r="B41" s="172"/>
      <c r="C41" s="163"/>
      <c r="D41" s="96"/>
      <c r="E41" s="96"/>
      <c r="F41" s="96"/>
    </row>
    <row r="42" spans="2:5" ht="186.75" hidden="1" thickTop="1">
      <c r="B42" s="171" t="s">
        <v>195</v>
      </c>
      <c r="C42" s="170"/>
      <c r="D42" s="264" t="s">
        <v>194</v>
      </c>
      <c r="E42" s="169"/>
    </row>
    <row r="43" spans="3:5" ht="27.75" customHeight="1" hidden="1" thickTop="1">
      <c r="C43" s="167"/>
      <c r="D43" s="167"/>
      <c r="E43" s="168"/>
    </row>
    <row r="44" spans="2:5" ht="18.75" customHeight="1" hidden="1" thickTop="1">
      <c r="B44" s="167"/>
      <c r="C44" s="167"/>
      <c r="D44" s="167"/>
      <c r="E44" s="168"/>
    </row>
    <row r="45" spans="2:4" ht="15.75" customHeight="1" hidden="1" thickTop="1">
      <c r="B45" s="95"/>
      <c r="C45" s="167"/>
      <c r="D45" s="167"/>
    </row>
    <row r="46" spans="2:4" ht="68.25" customHeight="1" hidden="1" thickTop="1">
      <c r="B46" s="525" t="s">
        <v>193</v>
      </c>
      <c r="C46" s="525"/>
      <c r="D46" s="166"/>
    </row>
    <row r="47" ht="12.75" customHeight="1" hidden="1" thickTop="1"/>
    <row r="48" spans="1:4" ht="13.5" thickTop="1">
      <c r="A48" s="524"/>
      <c r="B48" s="524"/>
      <c r="C48" s="524"/>
      <c r="D48" s="524"/>
    </row>
  </sheetData>
  <sheetProtection/>
  <mergeCells count="81">
    <mergeCell ref="F32:F33"/>
    <mergeCell ref="F28:F29"/>
    <mergeCell ref="A32:A33"/>
    <mergeCell ref="C32:C33"/>
    <mergeCell ref="D32:D33"/>
    <mergeCell ref="E32:E33"/>
    <mergeCell ref="D30:D31"/>
    <mergeCell ref="E16:E17"/>
    <mergeCell ref="E14:E15"/>
    <mergeCell ref="F30:F31"/>
    <mergeCell ref="F14:F15"/>
    <mergeCell ref="F16:F17"/>
    <mergeCell ref="F18:F19"/>
    <mergeCell ref="F22:F23"/>
    <mergeCell ref="F24:F25"/>
    <mergeCell ref="F26:F27"/>
    <mergeCell ref="E30:E31"/>
    <mergeCell ref="C8:C9"/>
    <mergeCell ref="E2:F2"/>
    <mergeCell ref="A4:F4"/>
    <mergeCell ref="B5:F5"/>
    <mergeCell ref="F6:F7"/>
    <mergeCell ref="F8:F9"/>
    <mergeCell ref="D8:D9"/>
    <mergeCell ref="E8:E9"/>
    <mergeCell ref="A14:A15"/>
    <mergeCell ref="C14:C15"/>
    <mergeCell ref="D28:D29"/>
    <mergeCell ref="A16:A17"/>
    <mergeCell ref="C16:C17"/>
    <mergeCell ref="D16:D17"/>
    <mergeCell ref="A18:A19"/>
    <mergeCell ref="E22:E23"/>
    <mergeCell ref="A22:A23"/>
    <mergeCell ref="C22:C23"/>
    <mergeCell ref="D22:D23"/>
    <mergeCell ref="C28:C29"/>
    <mergeCell ref="A30:A31"/>
    <mergeCell ref="C30:C31"/>
    <mergeCell ref="A28:A29"/>
    <mergeCell ref="E24:E25"/>
    <mergeCell ref="E20:E21"/>
    <mergeCell ref="A20:A21"/>
    <mergeCell ref="A24:A25"/>
    <mergeCell ref="E28:E29"/>
    <mergeCell ref="F20:F21"/>
    <mergeCell ref="A6:A7"/>
    <mergeCell ref="C6:C7"/>
    <mergeCell ref="E6:E7"/>
    <mergeCell ref="D14:D15"/>
    <mergeCell ref="E26:E27"/>
    <mergeCell ref="E34:E35"/>
    <mergeCell ref="F34:F35"/>
    <mergeCell ref="C18:C19"/>
    <mergeCell ref="D18:D19"/>
    <mergeCell ref="E18:E19"/>
    <mergeCell ref="A26:A27"/>
    <mergeCell ref="C26:C27"/>
    <mergeCell ref="D26:D27"/>
    <mergeCell ref="C20:C21"/>
    <mergeCell ref="D20:D21"/>
    <mergeCell ref="A48:D48"/>
    <mergeCell ref="B46:C46"/>
    <mergeCell ref="A8:A9"/>
    <mergeCell ref="A10:A11"/>
    <mergeCell ref="A12:A13"/>
    <mergeCell ref="A34:A35"/>
    <mergeCell ref="C34:C35"/>
    <mergeCell ref="D34:D35"/>
    <mergeCell ref="C24:C25"/>
    <mergeCell ref="D24:D25"/>
    <mergeCell ref="A1:F1"/>
    <mergeCell ref="C10:C11"/>
    <mergeCell ref="D10:D11"/>
    <mergeCell ref="E10:E11"/>
    <mergeCell ref="F10:F11"/>
    <mergeCell ref="C12:C13"/>
    <mergeCell ref="D12:D13"/>
    <mergeCell ref="E12:E13"/>
    <mergeCell ref="F12:F13"/>
    <mergeCell ref="D6:D7"/>
  </mergeCells>
  <printOptions horizontalCentered="1"/>
  <pageMargins left="0.25" right="0.25" top="0.75" bottom="0.75" header="0.3" footer="0.3"/>
  <pageSetup fitToHeight="26" horizontalDpi="300" verticalDpi="300" orientation="landscape" paperSize="9" scale="67" r:id="rId1"/>
  <headerFooter alignWithMargins="0">
    <oddHeader>&amp;C&amp;9BoQ Electrical instalation CAT V -&amp;"Arial,Bold" Paramasa e instalimit elektrik CAT V&amp;"Arial,Regular" - Predmer elektricne instalacije CAT V
Tipi A&amp;R&amp;9&amp;P</oddHeader>
  </headerFooter>
  <rowBreaks count="1" manualBreakCount="1">
    <brk id="48" max="5" man="1"/>
  </rowBreaks>
</worksheet>
</file>

<file path=xl/worksheets/sheet3.xml><?xml version="1.0" encoding="utf-8"?>
<worksheet xmlns="http://schemas.openxmlformats.org/spreadsheetml/2006/main" xmlns:r="http://schemas.openxmlformats.org/officeDocument/2006/relationships">
  <dimension ref="A1:F82"/>
  <sheetViews>
    <sheetView view="pageBreakPreview" zoomScale="85" zoomScaleNormal="115" zoomScaleSheetLayoutView="85" zoomScalePageLayoutView="0" workbookViewId="0" topLeftCell="A67">
      <selection activeCell="D49" sqref="D49:D50"/>
    </sheetView>
  </sheetViews>
  <sheetFormatPr defaultColWidth="9.140625" defaultRowHeight="12.75"/>
  <cols>
    <col min="1" max="1" width="9.140625" style="193" customWidth="1"/>
    <col min="2" max="2" width="78.421875" style="193" bestFit="1" customWidth="1"/>
    <col min="3" max="3" width="9.140625" style="193" customWidth="1"/>
    <col min="4" max="4" width="9.140625" style="194" customWidth="1"/>
    <col min="5" max="5" width="10.8515625" style="195" bestFit="1" customWidth="1"/>
    <col min="6" max="6" width="26.28125" style="196" customWidth="1"/>
    <col min="7" max="16384" width="9.140625" style="197" customWidth="1"/>
  </cols>
  <sheetData>
    <row r="1" spans="1:6" s="121" customFormat="1" ht="39" customHeight="1">
      <c r="A1" s="585" t="s">
        <v>550</v>
      </c>
      <c r="B1" s="586"/>
      <c r="C1" s="586"/>
      <c r="D1" s="586"/>
      <c r="E1" s="586"/>
      <c r="F1" s="586"/>
    </row>
    <row r="2" spans="1:6" s="121" customFormat="1" ht="39" customHeight="1" thickBot="1">
      <c r="A2" s="585" t="s">
        <v>236</v>
      </c>
      <c r="B2" s="586"/>
      <c r="C2" s="586"/>
      <c r="D2" s="586"/>
      <c r="E2" s="586"/>
      <c r="F2" s="586"/>
    </row>
    <row r="3" spans="1:6" s="163" customFormat="1" ht="43.5" customHeight="1" thickBot="1">
      <c r="A3" s="198" t="s">
        <v>232</v>
      </c>
      <c r="B3" s="199" t="s">
        <v>231</v>
      </c>
      <c r="C3" s="587" t="s">
        <v>230</v>
      </c>
      <c r="D3" s="589" t="s">
        <v>227</v>
      </c>
      <c r="E3" s="589" t="s">
        <v>229</v>
      </c>
      <c r="F3" s="591" t="s">
        <v>228</v>
      </c>
    </row>
    <row r="4" spans="1:6" s="121" customFormat="1" ht="23.25" customHeight="1" thickBot="1">
      <c r="A4" s="593" t="s">
        <v>237</v>
      </c>
      <c r="B4" s="594"/>
      <c r="C4" s="588"/>
      <c r="D4" s="590"/>
      <c r="E4" s="590"/>
      <c r="F4" s="592"/>
    </row>
    <row r="5" spans="1:6" s="121" customFormat="1" ht="15">
      <c r="A5" s="384" t="s">
        <v>239</v>
      </c>
      <c r="B5" s="595" t="s">
        <v>240</v>
      </c>
      <c r="C5" s="596"/>
      <c r="D5" s="596"/>
      <c r="E5" s="596"/>
      <c r="F5" s="596"/>
    </row>
    <row r="6" spans="1:6" ht="81" customHeight="1">
      <c r="A6" s="553">
        <v>1</v>
      </c>
      <c r="B6" s="202" t="s">
        <v>241</v>
      </c>
      <c r="C6" s="553" t="s">
        <v>13</v>
      </c>
      <c r="D6" s="555"/>
      <c r="E6" s="573"/>
      <c r="F6" s="582"/>
    </row>
    <row r="7" spans="1:6" ht="103.5" customHeight="1">
      <c r="A7" s="554"/>
      <c r="B7" s="202" t="s">
        <v>242</v>
      </c>
      <c r="C7" s="570"/>
      <c r="D7" s="556"/>
      <c r="E7" s="574"/>
      <c r="F7" s="583"/>
    </row>
    <row r="8" spans="1:6" ht="39">
      <c r="A8" s="553">
        <v>2</v>
      </c>
      <c r="B8" s="202" t="s">
        <v>243</v>
      </c>
      <c r="C8" s="570"/>
      <c r="D8" s="555"/>
      <c r="E8" s="573"/>
      <c r="F8" s="583"/>
    </row>
    <row r="9" spans="1:6" ht="57" customHeight="1">
      <c r="A9" s="554"/>
      <c r="B9" s="202" t="s">
        <v>244</v>
      </c>
      <c r="C9" s="570"/>
      <c r="D9" s="556"/>
      <c r="E9" s="574"/>
      <c r="F9" s="584"/>
    </row>
    <row r="10" spans="1:6" ht="17.25" customHeight="1">
      <c r="A10" s="553">
        <v>3</v>
      </c>
      <c r="B10" s="202" t="s">
        <v>245</v>
      </c>
      <c r="C10" s="570"/>
      <c r="D10" s="555">
        <v>140</v>
      </c>
      <c r="E10" s="549"/>
      <c r="F10" s="551"/>
    </row>
    <row r="11" spans="1:6" ht="17.25" customHeight="1">
      <c r="A11" s="554"/>
      <c r="B11" s="202" t="s">
        <v>246</v>
      </c>
      <c r="C11" s="570"/>
      <c r="D11" s="556"/>
      <c r="E11" s="550"/>
      <c r="F11" s="552"/>
    </row>
    <row r="12" spans="1:6" ht="17.25" customHeight="1">
      <c r="A12" s="553">
        <v>4</v>
      </c>
      <c r="B12" s="202" t="s">
        <v>247</v>
      </c>
      <c r="C12" s="570"/>
      <c r="D12" s="555">
        <v>204</v>
      </c>
      <c r="E12" s="549"/>
      <c r="F12" s="551"/>
    </row>
    <row r="13" spans="1:6" ht="17.25" customHeight="1">
      <c r="A13" s="554"/>
      <c r="B13" s="202" t="s">
        <v>248</v>
      </c>
      <c r="C13" s="570"/>
      <c r="D13" s="556"/>
      <c r="E13" s="550"/>
      <c r="F13" s="552"/>
    </row>
    <row r="14" spans="1:6" ht="17.25" customHeight="1">
      <c r="A14" s="553">
        <v>5</v>
      </c>
      <c r="B14" s="202" t="s">
        <v>492</v>
      </c>
      <c r="C14" s="570"/>
      <c r="D14" s="555">
        <v>88</v>
      </c>
      <c r="E14" s="549"/>
      <c r="F14" s="551"/>
    </row>
    <row r="15" spans="1:6" ht="17.25" customHeight="1">
      <c r="A15" s="554"/>
      <c r="B15" s="202" t="s">
        <v>493</v>
      </c>
      <c r="C15" s="570"/>
      <c r="D15" s="556"/>
      <c r="E15" s="550"/>
      <c r="F15" s="552"/>
    </row>
    <row r="16" spans="1:6" ht="17.25" customHeight="1">
      <c r="A16" s="553">
        <v>6</v>
      </c>
      <c r="B16" s="202" t="s">
        <v>249</v>
      </c>
      <c r="C16" s="570"/>
      <c r="D16" s="555">
        <v>164</v>
      </c>
      <c r="E16" s="549"/>
      <c r="F16" s="551"/>
    </row>
    <row r="17" spans="1:6" ht="17.25" customHeight="1">
      <c r="A17" s="554"/>
      <c r="B17" s="202" t="s">
        <v>250</v>
      </c>
      <c r="C17" s="570"/>
      <c r="D17" s="556"/>
      <c r="E17" s="550"/>
      <c r="F17" s="552"/>
    </row>
    <row r="18" spans="1:6" ht="17.25" customHeight="1">
      <c r="A18" s="553">
        <v>7</v>
      </c>
      <c r="B18" s="202" t="s">
        <v>496</v>
      </c>
      <c r="C18" s="283"/>
      <c r="D18" s="555">
        <v>6</v>
      </c>
      <c r="E18" s="549"/>
      <c r="F18" s="551"/>
    </row>
    <row r="19" spans="1:6" ht="17.25" customHeight="1">
      <c r="A19" s="554"/>
      <c r="B19" s="202" t="s">
        <v>497</v>
      </c>
      <c r="C19" s="283"/>
      <c r="D19" s="556"/>
      <c r="E19" s="550"/>
      <c r="F19" s="552"/>
    </row>
    <row r="20" spans="1:6" ht="17.25" customHeight="1">
      <c r="A20" s="553">
        <v>8</v>
      </c>
      <c r="B20" s="202" t="s">
        <v>501</v>
      </c>
      <c r="C20" s="283"/>
      <c r="D20" s="555">
        <v>54</v>
      </c>
      <c r="E20" s="549"/>
      <c r="F20" s="551"/>
    </row>
    <row r="21" spans="1:6" ht="17.25" customHeight="1">
      <c r="A21" s="554"/>
      <c r="B21" s="202" t="s">
        <v>498</v>
      </c>
      <c r="C21" s="283"/>
      <c r="D21" s="556"/>
      <c r="E21" s="550"/>
      <c r="F21" s="552"/>
    </row>
    <row r="22" spans="1:6" ht="17.25" customHeight="1">
      <c r="A22" s="553">
        <v>9</v>
      </c>
      <c r="B22" s="202" t="s">
        <v>500</v>
      </c>
      <c r="C22" s="283"/>
      <c r="D22" s="555">
        <v>6</v>
      </c>
      <c r="E22" s="549"/>
      <c r="F22" s="551"/>
    </row>
    <row r="23" spans="1:6" ht="17.25" customHeight="1">
      <c r="A23" s="554"/>
      <c r="B23" s="202" t="s">
        <v>499</v>
      </c>
      <c r="C23" s="283"/>
      <c r="D23" s="556"/>
      <c r="E23" s="550"/>
      <c r="F23" s="552"/>
    </row>
    <row r="24" spans="1:6" ht="39">
      <c r="A24" s="553">
        <v>10</v>
      </c>
      <c r="B24" s="202" t="s">
        <v>251</v>
      </c>
      <c r="C24" s="204" t="s">
        <v>252</v>
      </c>
      <c r="D24" s="555">
        <v>31</v>
      </c>
      <c r="E24" s="549"/>
      <c r="F24" s="551"/>
    </row>
    <row r="25" spans="1:6" ht="54.75" customHeight="1">
      <c r="A25" s="554"/>
      <c r="B25" s="202" t="s">
        <v>253</v>
      </c>
      <c r="C25" s="204" t="s">
        <v>44</v>
      </c>
      <c r="D25" s="556"/>
      <c r="E25" s="550"/>
      <c r="F25" s="552"/>
    </row>
    <row r="26" spans="1:6" ht="38.25" customHeight="1">
      <c r="A26" s="553">
        <v>11</v>
      </c>
      <c r="B26" s="205" t="s">
        <v>254</v>
      </c>
      <c r="C26" s="204" t="s">
        <v>252</v>
      </c>
      <c r="D26" s="555">
        <v>1</v>
      </c>
      <c r="E26" s="549"/>
      <c r="F26" s="551"/>
    </row>
    <row r="27" spans="1:6" ht="52.5">
      <c r="A27" s="554"/>
      <c r="B27" s="202" t="s">
        <v>255</v>
      </c>
      <c r="C27" s="204" t="s">
        <v>44</v>
      </c>
      <c r="D27" s="556"/>
      <c r="E27" s="550"/>
      <c r="F27" s="552"/>
    </row>
    <row r="28" spans="1:6" ht="39">
      <c r="A28" s="553">
        <v>12</v>
      </c>
      <c r="B28" s="202" t="s">
        <v>256</v>
      </c>
      <c r="C28" s="204" t="s">
        <v>252</v>
      </c>
      <c r="D28" s="555">
        <v>6</v>
      </c>
      <c r="E28" s="549"/>
      <c r="F28" s="551"/>
    </row>
    <row r="29" spans="1:6" ht="48" customHeight="1">
      <c r="A29" s="554"/>
      <c r="B29" s="202" t="s">
        <v>257</v>
      </c>
      <c r="C29" s="204" t="s">
        <v>44</v>
      </c>
      <c r="D29" s="556"/>
      <c r="E29" s="550"/>
      <c r="F29" s="552"/>
    </row>
    <row r="30" spans="1:6" s="121" customFormat="1" ht="15.75" customHeight="1">
      <c r="A30" s="560" t="s">
        <v>258</v>
      </c>
      <c r="B30" s="577"/>
      <c r="C30" s="577"/>
      <c r="D30" s="577"/>
      <c r="E30" s="577"/>
      <c r="F30" s="360"/>
    </row>
    <row r="31" spans="1:6" s="121" customFormat="1" ht="15.75" customHeight="1">
      <c r="A31" s="578" t="s">
        <v>259</v>
      </c>
      <c r="B31" s="579"/>
      <c r="C31" s="579"/>
      <c r="D31" s="579"/>
      <c r="E31" s="579"/>
      <c r="F31" s="579"/>
    </row>
    <row r="32" spans="1:6" s="121" customFormat="1" ht="15">
      <c r="A32" s="206" t="s">
        <v>260</v>
      </c>
      <c r="B32" s="580" t="s">
        <v>261</v>
      </c>
      <c r="C32" s="581"/>
      <c r="D32" s="581"/>
      <c r="E32" s="581"/>
      <c r="F32" s="581"/>
    </row>
    <row r="33" spans="1:6" s="121" customFormat="1" ht="28.5">
      <c r="A33" s="553">
        <v>1</v>
      </c>
      <c r="B33" s="207" t="s">
        <v>262</v>
      </c>
      <c r="C33" s="203" t="s">
        <v>263</v>
      </c>
      <c r="D33" s="555">
        <v>27.8</v>
      </c>
      <c r="E33" s="549"/>
      <c r="F33" s="551"/>
    </row>
    <row r="34" spans="1:6" s="121" customFormat="1" ht="28.5" customHeight="1">
      <c r="A34" s="554"/>
      <c r="B34" s="208" t="s">
        <v>264</v>
      </c>
      <c r="C34" s="209" t="s">
        <v>265</v>
      </c>
      <c r="D34" s="556"/>
      <c r="E34" s="550"/>
      <c r="F34" s="552"/>
    </row>
    <row r="35" spans="1:6" s="121" customFormat="1" ht="15">
      <c r="A35" s="557">
        <v>2</v>
      </c>
      <c r="B35" s="332" t="s">
        <v>338</v>
      </c>
      <c r="C35" s="334" t="s">
        <v>252</v>
      </c>
      <c r="D35" s="555">
        <v>6</v>
      </c>
      <c r="E35" s="549"/>
      <c r="F35" s="551"/>
    </row>
    <row r="36" spans="1:6" s="121" customFormat="1" ht="16.5" customHeight="1">
      <c r="A36" s="558"/>
      <c r="B36" s="333" t="s">
        <v>337</v>
      </c>
      <c r="C36" s="335" t="s">
        <v>44</v>
      </c>
      <c r="D36" s="556"/>
      <c r="E36" s="550"/>
      <c r="F36" s="552"/>
    </row>
    <row r="37" spans="1:6" ht="33" customHeight="1">
      <c r="A37" s="553">
        <v>3</v>
      </c>
      <c r="B37" s="210" t="s">
        <v>266</v>
      </c>
      <c r="C37" s="209" t="s">
        <v>263</v>
      </c>
      <c r="D37" s="555">
        <v>0.3</v>
      </c>
      <c r="E37" s="549"/>
      <c r="F37" s="551"/>
    </row>
    <row r="38" spans="1:6" ht="35.25" customHeight="1">
      <c r="A38" s="554"/>
      <c r="B38" s="210" t="s">
        <v>267</v>
      </c>
      <c r="C38" s="209" t="s">
        <v>265</v>
      </c>
      <c r="D38" s="556"/>
      <c r="E38" s="550"/>
      <c r="F38" s="552"/>
    </row>
    <row r="39" spans="1:6" ht="39.75" customHeight="1">
      <c r="A39" s="553">
        <v>4</v>
      </c>
      <c r="B39" s="208" t="s">
        <v>268</v>
      </c>
      <c r="C39" s="209" t="s">
        <v>263</v>
      </c>
      <c r="D39" s="555">
        <v>0.9</v>
      </c>
      <c r="E39" s="549"/>
      <c r="F39" s="551"/>
    </row>
    <row r="40" spans="1:6" ht="29.25" customHeight="1">
      <c r="A40" s="554"/>
      <c r="B40" s="208" t="s">
        <v>269</v>
      </c>
      <c r="C40" s="209" t="s">
        <v>265</v>
      </c>
      <c r="D40" s="556"/>
      <c r="E40" s="550"/>
      <c r="F40" s="552"/>
    </row>
    <row r="41" spans="1:6" ht="39.75" customHeight="1">
      <c r="A41" s="557">
        <v>5</v>
      </c>
      <c r="B41" s="330" t="s">
        <v>268</v>
      </c>
      <c r="C41" s="331" t="s">
        <v>263</v>
      </c>
      <c r="D41" s="555">
        <v>3</v>
      </c>
      <c r="E41" s="549"/>
      <c r="F41" s="551"/>
    </row>
    <row r="42" spans="1:6" ht="30.75" customHeight="1">
      <c r="A42" s="558"/>
      <c r="B42" s="330" t="s">
        <v>269</v>
      </c>
      <c r="C42" s="331" t="s">
        <v>265</v>
      </c>
      <c r="D42" s="556"/>
      <c r="E42" s="550"/>
      <c r="F42" s="552"/>
    </row>
    <row r="43" spans="1:6" ht="39">
      <c r="A43" s="553">
        <v>6</v>
      </c>
      <c r="B43" s="202" t="s">
        <v>270</v>
      </c>
      <c r="C43" s="209" t="s">
        <v>263</v>
      </c>
      <c r="D43" s="555">
        <v>21.5</v>
      </c>
      <c r="E43" s="549"/>
      <c r="F43" s="551"/>
    </row>
    <row r="44" spans="1:6" ht="42.75" customHeight="1">
      <c r="A44" s="554"/>
      <c r="B44" s="208" t="s">
        <v>271</v>
      </c>
      <c r="C44" s="209" t="s">
        <v>265</v>
      </c>
      <c r="D44" s="556"/>
      <c r="E44" s="550"/>
      <c r="F44" s="552"/>
    </row>
    <row r="45" spans="1:6" ht="26.25">
      <c r="A45" s="553">
        <v>7</v>
      </c>
      <c r="B45" s="208" t="s">
        <v>272</v>
      </c>
      <c r="C45" s="209" t="s">
        <v>263</v>
      </c>
      <c r="D45" s="555">
        <v>2.63</v>
      </c>
      <c r="E45" s="549"/>
      <c r="F45" s="551"/>
    </row>
    <row r="46" spans="1:6" ht="28.5" customHeight="1">
      <c r="A46" s="554"/>
      <c r="B46" s="208" t="s">
        <v>273</v>
      </c>
      <c r="C46" s="209" t="s">
        <v>274</v>
      </c>
      <c r="D46" s="556"/>
      <c r="E46" s="550"/>
      <c r="F46" s="552"/>
    </row>
    <row r="47" spans="1:6" s="121" customFormat="1" ht="24" customHeight="1">
      <c r="A47" s="559" t="s">
        <v>275</v>
      </c>
      <c r="B47" s="560"/>
      <c r="C47" s="560"/>
      <c r="D47" s="560"/>
      <c r="E47" s="560"/>
      <c r="F47" s="360"/>
    </row>
    <row r="48" spans="1:6" s="121" customFormat="1" ht="15">
      <c r="A48" s="211" t="s">
        <v>276</v>
      </c>
      <c r="B48" s="561" t="s">
        <v>277</v>
      </c>
      <c r="C48" s="562"/>
      <c r="D48" s="562"/>
      <c r="E48" s="562"/>
      <c r="F48" s="562"/>
    </row>
    <row r="49" spans="1:6" s="121" customFormat="1" ht="66">
      <c r="A49" s="553">
        <v>1</v>
      </c>
      <c r="B49" s="212" t="s">
        <v>278</v>
      </c>
      <c r="C49" s="570" t="s">
        <v>13</v>
      </c>
      <c r="D49" s="571"/>
      <c r="E49" s="573"/>
      <c r="F49" s="575"/>
    </row>
    <row r="50" spans="1:6" s="121" customFormat="1" ht="84.75" customHeight="1">
      <c r="A50" s="554"/>
      <c r="B50" s="202" t="s">
        <v>279</v>
      </c>
      <c r="C50" s="570"/>
      <c r="D50" s="572"/>
      <c r="E50" s="574"/>
      <c r="F50" s="576"/>
    </row>
    <row r="51" spans="1:6" ht="23.25" customHeight="1">
      <c r="A51" s="553">
        <v>2</v>
      </c>
      <c r="B51" s="202" t="s">
        <v>280</v>
      </c>
      <c r="C51" s="570"/>
      <c r="D51" s="555">
        <v>154</v>
      </c>
      <c r="E51" s="549"/>
      <c r="F51" s="551"/>
    </row>
    <row r="52" spans="1:6" ht="23.25" customHeight="1">
      <c r="A52" s="554"/>
      <c r="B52" s="202" t="s">
        <v>281</v>
      </c>
      <c r="C52" s="570"/>
      <c r="D52" s="556"/>
      <c r="E52" s="550"/>
      <c r="F52" s="552"/>
    </row>
    <row r="53" spans="1:6" ht="23.25" customHeight="1">
      <c r="A53" s="557">
        <v>3</v>
      </c>
      <c r="B53" s="329" t="s">
        <v>335</v>
      </c>
      <c r="C53" s="570"/>
      <c r="D53" s="555">
        <v>135</v>
      </c>
      <c r="E53" s="549"/>
      <c r="F53" s="551"/>
    </row>
    <row r="54" spans="1:6" ht="23.25" customHeight="1">
      <c r="A54" s="558"/>
      <c r="B54" s="329" t="s">
        <v>336</v>
      </c>
      <c r="C54" s="570"/>
      <c r="D54" s="556"/>
      <c r="E54" s="550"/>
      <c r="F54" s="552"/>
    </row>
    <row r="55" spans="1:6" ht="23.25" customHeight="1">
      <c r="A55" s="553">
        <v>4</v>
      </c>
      <c r="B55" s="202" t="s">
        <v>282</v>
      </c>
      <c r="C55" s="570"/>
      <c r="D55" s="555">
        <v>168</v>
      </c>
      <c r="E55" s="549"/>
      <c r="F55" s="551"/>
    </row>
    <row r="56" spans="1:6" ht="23.25" customHeight="1">
      <c r="A56" s="554"/>
      <c r="B56" s="202" t="s">
        <v>283</v>
      </c>
      <c r="C56" s="554"/>
      <c r="D56" s="556"/>
      <c r="E56" s="550"/>
      <c r="F56" s="552"/>
    </row>
    <row r="57" spans="1:6" ht="23.25" customHeight="1">
      <c r="A57" s="553">
        <v>5</v>
      </c>
      <c r="B57" s="202" t="s">
        <v>284</v>
      </c>
      <c r="C57" s="204" t="s">
        <v>252</v>
      </c>
      <c r="D57" s="555">
        <v>27</v>
      </c>
      <c r="E57" s="549"/>
      <c r="F57" s="551"/>
    </row>
    <row r="58" spans="1:6" ht="23.25" customHeight="1">
      <c r="A58" s="554"/>
      <c r="B58" s="202" t="s">
        <v>502</v>
      </c>
      <c r="C58" s="204" t="s">
        <v>44</v>
      </c>
      <c r="D58" s="556"/>
      <c r="E58" s="550"/>
      <c r="F58" s="552"/>
    </row>
    <row r="59" spans="1:6" ht="39">
      <c r="A59" s="553">
        <v>6</v>
      </c>
      <c r="B59" s="202" t="s">
        <v>285</v>
      </c>
      <c r="C59" s="204" t="s">
        <v>252</v>
      </c>
      <c r="D59" s="555">
        <v>2</v>
      </c>
      <c r="E59" s="549"/>
      <c r="F59" s="551"/>
    </row>
    <row r="60" spans="1:6" ht="39" customHeight="1">
      <c r="A60" s="554"/>
      <c r="B60" s="202" t="s">
        <v>286</v>
      </c>
      <c r="C60" s="204" t="s">
        <v>44</v>
      </c>
      <c r="D60" s="556"/>
      <c r="E60" s="550"/>
      <c r="F60" s="552"/>
    </row>
    <row r="61" spans="1:6" ht="39">
      <c r="A61" s="553">
        <v>7</v>
      </c>
      <c r="B61" s="202" t="s">
        <v>287</v>
      </c>
      <c r="C61" s="204" t="s">
        <v>252</v>
      </c>
      <c r="D61" s="555">
        <v>20</v>
      </c>
      <c r="E61" s="549"/>
      <c r="F61" s="551"/>
    </row>
    <row r="62" spans="1:6" ht="39" customHeight="1">
      <c r="A62" s="554"/>
      <c r="B62" s="202" t="s">
        <v>288</v>
      </c>
      <c r="C62" s="204" t="s">
        <v>44</v>
      </c>
      <c r="D62" s="556"/>
      <c r="E62" s="550"/>
      <c r="F62" s="552"/>
    </row>
    <row r="63" spans="1:6" ht="39">
      <c r="A63" s="553">
        <v>8</v>
      </c>
      <c r="B63" s="205" t="s">
        <v>289</v>
      </c>
      <c r="C63" s="204" t="s">
        <v>252</v>
      </c>
      <c r="D63" s="555">
        <v>1</v>
      </c>
      <c r="E63" s="549"/>
      <c r="F63" s="551"/>
    </row>
    <row r="64" spans="1:6" ht="39" customHeight="1">
      <c r="A64" s="554"/>
      <c r="B64" s="202" t="s">
        <v>290</v>
      </c>
      <c r="C64" s="204" t="s">
        <v>44</v>
      </c>
      <c r="D64" s="556"/>
      <c r="E64" s="550"/>
      <c r="F64" s="552"/>
    </row>
    <row r="65" spans="1:6" ht="84.75" customHeight="1">
      <c r="A65" s="553">
        <v>9</v>
      </c>
      <c r="B65" s="202" t="s">
        <v>291</v>
      </c>
      <c r="C65" s="204" t="s">
        <v>252</v>
      </c>
      <c r="D65" s="555">
        <v>26</v>
      </c>
      <c r="E65" s="549"/>
      <c r="F65" s="551"/>
    </row>
    <row r="66" spans="1:6" ht="90.75" customHeight="1">
      <c r="A66" s="554"/>
      <c r="B66" s="202" t="s">
        <v>292</v>
      </c>
      <c r="C66" s="204" t="s">
        <v>44</v>
      </c>
      <c r="D66" s="556"/>
      <c r="E66" s="550"/>
      <c r="F66" s="552"/>
    </row>
    <row r="67" spans="1:6" ht="84.75" customHeight="1">
      <c r="A67" s="553">
        <v>9</v>
      </c>
      <c r="B67" s="202" t="s">
        <v>495</v>
      </c>
      <c r="C67" s="204" t="s">
        <v>252</v>
      </c>
      <c r="D67" s="555">
        <v>1</v>
      </c>
      <c r="E67" s="549"/>
      <c r="F67" s="551"/>
    </row>
    <row r="68" spans="1:6" ht="90.75" customHeight="1">
      <c r="A68" s="554"/>
      <c r="B68" s="202" t="s">
        <v>494</v>
      </c>
      <c r="C68" s="204" t="s">
        <v>44</v>
      </c>
      <c r="D68" s="556"/>
      <c r="E68" s="550"/>
      <c r="F68" s="552"/>
    </row>
    <row r="69" spans="1:6" ht="84.75" customHeight="1">
      <c r="A69" s="553">
        <v>10</v>
      </c>
      <c r="B69" s="202" t="s">
        <v>293</v>
      </c>
      <c r="C69" s="204" t="s">
        <v>252</v>
      </c>
      <c r="D69" s="555">
        <v>6</v>
      </c>
      <c r="E69" s="549"/>
      <c r="F69" s="551"/>
    </row>
    <row r="70" spans="1:6" ht="94.5" customHeight="1">
      <c r="A70" s="554"/>
      <c r="B70" s="202" t="s">
        <v>294</v>
      </c>
      <c r="C70" s="204" t="s">
        <v>44</v>
      </c>
      <c r="D70" s="556"/>
      <c r="E70" s="550"/>
      <c r="F70" s="552"/>
    </row>
    <row r="71" spans="1:6" ht="108.75" customHeight="1">
      <c r="A71" s="553">
        <v>11</v>
      </c>
      <c r="B71" s="202" t="s">
        <v>295</v>
      </c>
      <c r="C71" s="204" t="s">
        <v>252</v>
      </c>
      <c r="D71" s="555">
        <v>11</v>
      </c>
      <c r="E71" s="549"/>
      <c r="F71" s="551"/>
    </row>
    <row r="72" spans="1:6" ht="129" customHeight="1" thickBot="1">
      <c r="A72" s="554"/>
      <c r="B72" s="202" t="s">
        <v>296</v>
      </c>
      <c r="C72" s="204" t="s">
        <v>44</v>
      </c>
      <c r="D72" s="556"/>
      <c r="E72" s="550"/>
      <c r="F72" s="567"/>
    </row>
    <row r="73" spans="1:6" s="121" customFormat="1" ht="16.5" customHeight="1" thickBot="1">
      <c r="A73" s="568">
        <v>10.8</v>
      </c>
      <c r="B73" s="569"/>
      <c r="C73" s="569"/>
      <c r="D73" s="569"/>
      <c r="E73" s="569"/>
      <c r="F73" s="363"/>
    </row>
    <row r="74" spans="1:6" s="121" customFormat="1" ht="16.5" customHeight="1" thickBot="1">
      <c r="A74" s="563" t="s">
        <v>297</v>
      </c>
      <c r="B74" s="564"/>
      <c r="C74" s="564"/>
      <c r="D74" s="564"/>
      <c r="E74" s="565"/>
      <c r="F74" s="362"/>
    </row>
    <row r="75" spans="2:6" ht="14.25">
      <c r="B75" s="213" t="s">
        <v>298</v>
      </c>
      <c r="F75" s="361"/>
    </row>
    <row r="76" spans="1:2" ht="14.25">
      <c r="A76" s="213"/>
      <c r="B76" s="213" t="s">
        <v>299</v>
      </c>
    </row>
    <row r="77" spans="1:6" ht="68.25" customHeight="1" hidden="1" thickBot="1">
      <c r="A77" s="214"/>
      <c r="B77" s="165"/>
      <c r="C77" s="167"/>
      <c r="D77" s="96"/>
      <c r="E77" s="215"/>
      <c r="F77" s="215"/>
    </row>
    <row r="78" spans="1:6" ht="68.25" customHeight="1" hidden="1" thickBot="1">
      <c r="A78" s="214"/>
      <c r="B78" s="171" t="s">
        <v>195</v>
      </c>
      <c r="C78" s="170"/>
      <c r="D78" s="566" t="s">
        <v>194</v>
      </c>
      <c r="E78" s="566"/>
      <c r="F78" s="566"/>
    </row>
    <row r="79" spans="2:6" ht="68.25" customHeight="1" thickBot="1">
      <c r="B79" s="95"/>
      <c r="C79" s="167"/>
      <c r="D79" s="167"/>
      <c r="E79" s="216"/>
      <c r="F79" s="216"/>
    </row>
    <row r="80" ht="68.25" customHeight="1" thickTop="1"/>
    <row r="82" ht="12.75">
      <c r="B82" s="193" t="s">
        <v>352</v>
      </c>
    </row>
  </sheetData>
  <sheetProtection/>
  <mergeCells count="141">
    <mergeCell ref="A2:F2"/>
    <mergeCell ref="B5:F5"/>
    <mergeCell ref="A16:A17"/>
    <mergeCell ref="D16:D17"/>
    <mergeCell ref="D6:D7"/>
    <mergeCell ref="D8:D9"/>
    <mergeCell ref="A1:F1"/>
    <mergeCell ref="C3:C4"/>
    <mergeCell ref="D3:D4"/>
    <mergeCell ref="E3:E4"/>
    <mergeCell ref="F3:F4"/>
    <mergeCell ref="A4:B4"/>
    <mergeCell ref="A14:A15"/>
    <mergeCell ref="D14:D15"/>
    <mergeCell ref="A6:A7"/>
    <mergeCell ref="C6:C17"/>
    <mergeCell ref="E6:E7"/>
    <mergeCell ref="F6:F9"/>
    <mergeCell ref="A8:A9"/>
    <mergeCell ref="E8:E9"/>
    <mergeCell ref="A10:A11"/>
    <mergeCell ref="D10:D11"/>
    <mergeCell ref="E10:E11"/>
    <mergeCell ref="F10:F11"/>
    <mergeCell ref="A12:A13"/>
    <mergeCell ref="D12:D13"/>
    <mergeCell ref="E12:E13"/>
    <mergeCell ref="F12:F13"/>
    <mergeCell ref="A24:A25"/>
    <mergeCell ref="D24:D25"/>
    <mergeCell ref="E24:E25"/>
    <mergeCell ref="F24:F25"/>
    <mergeCell ref="D22:D23"/>
    <mergeCell ref="E22:E23"/>
    <mergeCell ref="F22:F23"/>
    <mergeCell ref="A26:A27"/>
    <mergeCell ref="D26:D27"/>
    <mergeCell ref="E26:E27"/>
    <mergeCell ref="F26:F27"/>
    <mergeCell ref="A28:A29"/>
    <mergeCell ref="D28:D29"/>
    <mergeCell ref="E28:E29"/>
    <mergeCell ref="F28:F29"/>
    <mergeCell ref="A30:E30"/>
    <mergeCell ref="A31:F31"/>
    <mergeCell ref="B32:F32"/>
    <mergeCell ref="A33:A34"/>
    <mergeCell ref="D33:D34"/>
    <mergeCell ref="E33:E34"/>
    <mergeCell ref="F33:F34"/>
    <mergeCell ref="F43:F44"/>
    <mergeCell ref="A45:A46"/>
    <mergeCell ref="D45:D46"/>
    <mergeCell ref="E45:E46"/>
    <mergeCell ref="F45:F46"/>
    <mergeCell ref="A43:A44"/>
    <mergeCell ref="D43:D44"/>
    <mergeCell ref="E43:E44"/>
    <mergeCell ref="F49:F50"/>
    <mergeCell ref="A51:A52"/>
    <mergeCell ref="D51:D52"/>
    <mergeCell ref="E51:E52"/>
    <mergeCell ref="A55:A56"/>
    <mergeCell ref="D55:D56"/>
    <mergeCell ref="F61:F62"/>
    <mergeCell ref="E55:E56"/>
    <mergeCell ref="F55:F56"/>
    <mergeCell ref="A57:A58"/>
    <mergeCell ref="D57:D58"/>
    <mergeCell ref="E57:E58"/>
    <mergeCell ref="F57:F58"/>
    <mergeCell ref="C49:C56"/>
    <mergeCell ref="D49:D50"/>
    <mergeCell ref="E49:E50"/>
    <mergeCell ref="D65:D66"/>
    <mergeCell ref="E65:E66"/>
    <mergeCell ref="F65:F66"/>
    <mergeCell ref="A59:A60"/>
    <mergeCell ref="D59:D60"/>
    <mergeCell ref="E59:E60"/>
    <mergeCell ref="F59:F60"/>
    <mergeCell ref="A61:A62"/>
    <mergeCell ref="D61:D62"/>
    <mergeCell ref="E61:E62"/>
    <mergeCell ref="A74:E74"/>
    <mergeCell ref="D78:F78"/>
    <mergeCell ref="A71:A72"/>
    <mergeCell ref="D71:D72"/>
    <mergeCell ref="E71:E72"/>
    <mergeCell ref="F71:F72"/>
    <mergeCell ref="A73:E73"/>
    <mergeCell ref="A69:A70"/>
    <mergeCell ref="D69:D70"/>
    <mergeCell ref="E69:E70"/>
    <mergeCell ref="F69:F70"/>
    <mergeCell ref="A63:A64"/>
    <mergeCell ref="D63:D64"/>
    <mergeCell ref="E63:E64"/>
    <mergeCell ref="F63:F64"/>
    <mergeCell ref="A65:A66"/>
    <mergeCell ref="A67:A68"/>
    <mergeCell ref="E39:E40"/>
    <mergeCell ref="A53:A54"/>
    <mergeCell ref="D53:D54"/>
    <mergeCell ref="E53:E54"/>
    <mergeCell ref="F53:F54"/>
    <mergeCell ref="F41:F42"/>
    <mergeCell ref="F51:F52"/>
    <mergeCell ref="A47:E47"/>
    <mergeCell ref="B48:F48"/>
    <mergeCell ref="A49:A50"/>
    <mergeCell ref="F37:F38"/>
    <mergeCell ref="E35:E36"/>
    <mergeCell ref="F39:F40"/>
    <mergeCell ref="A35:A36"/>
    <mergeCell ref="D35:D36"/>
    <mergeCell ref="A37:A38"/>
    <mergeCell ref="D37:D38"/>
    <mergeCell ref="E37:E38"/>
    <mergeCell ref="A39:A40"/>
    <mergeCell ref="D39:D40"/>
    <mergeCell ref="D67:D68"/>
    <mergeCell ref="E67:E68"/>
    <mergeCell ref="F67:F68"/>
    <mergeCell ref="A18:A19"/>
    <mergeCell ref="D18:D19"/>
    <mergeCell ref="F35:F36"/>
    <mergeCell ref="A41:A42"/>
    <mergeCell ref="D41:D42"/>
    <mergeCell ref="E41:E42"/>
    <mergeCell ref="A22:A23"/>
    <mergeCell ref="E14:E15"/>
    <mergeCell ref="F14:F15"/>
    <mergeCell ref="A20:A21"/>
    <mergeCell ref="D20:D21"/>
    <mergeCell ref="E20:E21"/>
    <mergeCell ref="F20:F21"/>
    <mergeCell ref="E18:E19"/>
    <mergeCell ref="F18:F19"/>
    <mergeCell ref="E16:E17"/>
    <mergeCell ref="F16:F17"/>
  </mergeCells>
  <printOptions horizontalCentered="1"/>
  <pageMargins left="0.236220472440945" right="0.236220472440945" top="0" bottom="0" header="0" footer="0"/>
  <pageSetup fitToHeight="23" orientation="landscape" paperSize="9" scale="61" r:id="rId2"/>
  <rowBreaks count="2" manualBreakCount="2">
    <brk id="30" max="9" man="1"/>
    <brk id="56" max="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6">
      <selection activeCell="D20" sqref="D20:D21"/>
    </sheetView>
  </sheetViews>
  <sheetFormatPr defaultColWidth="9.140625" defaultRowHeight="12.75"/>
  <cols>
    <col min="1" max="1" width="4.421875" style="193" customWidth="1"/>
    <col min="2" max="2" width="105.421875" style="193" customWidth="1"/>
    <col min="3" max="3" width="6.57421875" style="193" customWidth="1"/>
    <col min="4" max="4" width="9.140625" style="194" customWidth="1"/>
    <col min="5" max="5" width="9.140625" style="195" customWidth="1"/>
    <col min="6" max="6" width="14.00390625" style="196" customWidth="1"/>
    <col min="7" max="7" width="0" style="197" hidden="1" customWidth="1"/>
    <col min="8" max="8" width="17.57421875" style="197" hidden="1" customWidth="1"/>
    <col min="9" max="16384" width="9.140625" style="197" customWidth="1"/>
  </cols>
  <sheetData>
    <row r="1" spans="1:8" s="121" customFormat="1" ht="18" thickBot="1">
      <c r="A1" s="620" t="s">
        <v>551</v>
      </c>
      <c r="B1" s="621"/>
      <c r="C1" s="621"/>
      <c r="D1" s="621"/>
      <c r="E1" s="621"/>
      <c r="F1" s="621"/>
      <c r="G1" s="621"/>
      <c r="H1" s="622"/>
    </row>
    <row r="2" spans="1:8" s="121" customFormat="1" ht="18" thickBot="1">
      <c r="A2" s="623" t="s">
        <v>300</v>
      </c>
      <c r="B2" s="624"/>
      <c r="C2" s="624"/>
      <c r="D2" s="624"/>
      <c r="E2" s="624"/>
      <c r="F2" s="624"/>
      <c r="G2" s="624"/>
      <c r="H2" s="625"/>
    </row>
    <row r="3" spans="1:8" s="163" customFormat="1" ht="36.75" customHeight="1" thickBot="1">
      <c r="A3" s="198" t="s">
        <v>232</v>
      </c>
      <c r="B3" s="199" t="s">
        <v>231</v>
      </c>
      <c r="C3" s="587" t="s">
        <v>230</v>
      </c>
      <c r="D3" s="589" t="s">
        <v>227</v>
      </c>
      <c r="E3" s="589" t="s">
        <v>229</v>
      </c>
      <c r="F3" s="591" t="s">
        <v>228</v>
      </c>
      <c r="G3" s="200" t="s">
        <v>227</v>
      </c>
      <c r="H3" s="217" t="s">
        <v>226</v>
      </c>
    </row>
    <row r="4" spans="1:8" s="121" customFormat="1" ht="21" thickBot="1">
      <c r="A4" s="626" t="s">
        <v>237</v>
      </c>
      <c r="B4" s="594"/>
      <c r="C4" s="588"/>
      <c r="D4" s="590"/>
      <c r="E4" s="590"/>
      <c r="F4" s="592"/>
      <c r="G4" s="201" t="s">
        <v>238</v>
      </c>
      <c r="H4" s="218" t="s">
        <v>301</v>
      </c>
    </row>
    <row r="5" spans="1:8" s="121" customFormat="1" ht="15">
      <c r="A5" s="219" t="s">
        <v>239</v>
      </c>
      <c r="B5" s="613" t="s">
        <v>302</v>
      </c>
      <c r="C5" s="614"/>
      <c r="D5" s="614"/>
      <c r="E5" s="614"/>
      <c r="F5" s="614"/>
      <c r="G5" s="614"/>
      <c r="H5" s="615"/>
    </row>
    <row r="6" spans="1:8" ht="66">
      <c r="A6" s="597">
        <v>1</v>
      </c>
      <c r="B6" s="220" t="s">
        <v>303</v>
      </c>
      <c r="C6" s="553" t="s">
        <v>13</v>
      </c>
      <c r="D6" s="616"/>
      <c r="E6" s="616"/>
      <c r="F6" s="582"/>
      <c r="G6" s="616"/>
      <c r="H6" s="617"/>
    </row>
    <row r="7" spans="1:8" ht="78.75">
      <c r="A7" s="598"/>
      <c r="B7" s="202" t="s">
        <v>304</v>
      </c>
      <c r="C7" s="570"/>
      <c r="D7" s="571"/>
      <c r="E7" s="571"/>
      <c r="F7" s="583"/>
      <c r="G7" s="571"/>
      <c r="H7" s="618"/>
    </row>
    <row r="8" spans="1:8" ht="39">
      <c r="A8" s="597">
        <v>2</v>
      </c>
      <c r="B8" s="202" t="s">
        <v>305</v>
      </c>
      <c r="C8" s="570"/>
      <c r="D8" s="571"/>
      <c r="E8" s="571"/>
      <c r="F8" s="583"/>
      <c r="G8" s="571"/>
      <c r="H8" s="618"/>
    </row>
    <row r="9" spans="1:8" ht="39">
      <c r="A9" s="598"/>
      <c r="B9" s="202" t="s">
        <v>244</v>
      </c>
      <c r="C9" s="570"/>
      <c r="D9" s="572"/>
      <c r="E9" s="572"/>
      <c r="F9" s="584"/>
      <c r="G9" s="572"/>
      <c r="H9" s="619"/>
    </row>
    <row r="10" spans="1:8" ht="12.75">
      <c r="A10" s="597">
        <v>3</v>
      </c>
      <c r="B10" s="202" t="s">
        <v>306</v>
      </c>
      <c r="C10" s="570"/>
      <c r="D10" s="599">
        <v>367</v>
      </c>
      <c r="E10" s="603"/>
      <c r="F10" s="551"/>
      <c r="G10" s="599"/>
      <c r="H10" s="611">
        <f>G10*E10</f>
        <v>0</v>
      </c>
    </row>
    <row r="11" spans="1:8" ht="12.75">
      <c r="A11" s="598"/>
      <c r="B11" s="202" t="s">
        <v>307</v>
      </c>
      <c r="C11" s="570"/>
      <c r="D11" s="600"/>
      <c r="E11" s="604"/>
      <c r="F11" s="552"/>
      <c r="G11" s="600"/>
      <c r="H11" s="612"/>
    </row>
    <row r="12" spans="1:8" ht="12.75">
      <c r="A12" s="597">
        <v>4</v>
      </c>
      <c r="B12" s="202" t="s">
        <v>308</v>
      </c>
      <c r="C12" s="570"/>
      <c r="D12" s="599">
        <v>188</v>
      </c>
      <c r="E12" s="603"/>
      <c r="F12" s="551"/>
      <c r="G12" s="599"/>
      <c r="H12" s="611">
        <f>G12*E12</f>
        <v>0</v>
      </c>
    </row>
    <row r="13" spans="1:8" ht="12.75">
      <c r="A13" s="598"/>
      <c r="B13" s="202" t="s">
        <v>309</v>
      </c>
      <c r="C13" s="570"/>
      <c r="D13" s="600"/>
      <c r="E13" s="604"/>
      <c r="F13" s="552"/>
      <c r="G13" s="600"/>
      <c r="H13" s="612"/>
    </row>
    <row r="14" spans="1:8" ht="12.75">
      <c r="A14" s="597">
        <v>5</v>
      </c>
      <c r="B14" s="202" t="s">
        <v>310</v>
      </c>
      <c r="C14" s="570"/>
      <c r="D14" s="599">
        <v>111</v>
      </c>
      <c r="E14" s="603"/>
      <c r="F14" s="551"/>
      <c r="G14" s="599"/>
      <c r="H14" s="611">
        <f>G14*E14</f>
        <v>0</v>
      </c>
    </row>
    <row r="15" spans="1:8" ht="12.75">
      <c r="A15" s="598"/>
      <c r="B15" s="202" t="s">
        <v>311</v>
      </c>
      <c r="C15" s="570"/>
      <c r="D15" s="600"/>
      <c r="E15" s="604"/>
      <c r="F15" s="552"/>
      <c r="G15" s="600"/>
      <c r="H15" s="612"/>
    </row>
    <row r="16" spans="1:8" ht="12.75">
      <c r="A16" s="597">
        <v>6</v>
      </c>
      <c r="B16" s="202" t="s">
        <v>312</v>
      </c>
      <c r="C16" s="570"/>
      <c r="D16" s="599">
        <v>127</v>
      </c>
      <c r="E16" s="603"/>
      <c r="F16" s="551"/>
      <c r="G16" s="599"/>
      <c r="H16" s="611">
        <f>G16*E16</f>
        <v>0</v>
      </c>
    </row>
    <row r="17" spans="1:8" ht="12.75">
      <c r="A17" s="598"/>
      <c r="B17" s="202" t="s">
        <v>313</v>
      </c>
      <c r="C17" s="554"/>
      <c r="D17" s="600"/>
      <c r="E17" s="604"/>
      <c r="F17" s="552"/>
      <c r="G17" s="600"/>
      <c r="H17" s="612"/>
    </row>
    <row r="18" spans="1:8" ht="12.75">
      <c r="A18" s="597">
        <v>7</v>
      </c>
      <c r="B18" s="202" t="s">
        <v>507</v>
      </c>
      <c r="C18" s="221" t="s">
        <v>39</v>
      </c>
      <c r="D18" s="599">
        <v>17</v>
      </c>
      <c r="E18" s="603"/>
      <c r="F18" s="551"/>
      <c r="G18" s="284"/>
      <c r="H18" s="282"/>
    </row>
    <row r="19" spans="1:8" ht="12.75">
      <c r="A19" s="598"/>
      <c r="B19" s="202" t="s">
        <v>508</v>
      </c>
      <c r="C19" s="222" t="s">
        <v>44</v>
      </c>
      <c r="D19" s="600"/>
      <c r="E19" s="604"/>
      <c r="F19" s="552"/>
      <c r="G19" s="284"/>
      <c r="H19" s="282"/>
    </row>
    <row r="20" spans="1:8" ht="12.75">
      <c r="A20" s="597">
        <v>8</v>
      </c>
      <c r="B20" s="205" t="s">
        <v>509</v>
      </c>
      <c r="C20" s="221" t="s">
        <v>39</v>
      </c>
      <c r="D20" s="599">
        <v>120</v>
      </c>
      <c r="E20" s="603"/>
      <c r="F20" s="551"/>
      <c r="G20" s="284"/>
      <c r="H20" s="282"/>
    </row>
    <row r="21" spans="1:8" ht="12.75">
      <c r="A21" s="598"/>
      <c r="B21" s="205" t="s">
        <v>510</v>
      </c>
      <c r="C21" s="222" t="s">
        <v>44</v>
      </c>
      <c r="D21" s="600"/>
      <c r="E21" s="604"/>
      <c r="F21" s="552"/>
      <c r="G21" s="284"/>
      <c r="H21" s="282"/>
    </row>
    <row r="22" spans="1:8" ht="12.75">
      <c r="A22" s="597">
        <v>9</v>
      </c>
      <c r="B22" s="205" t="s">
        <v>511</v>
      </c>
      <c r="C22" s="221" t="s">
        <v>39</v>
      </c>
      <c r="D22" s="599">
        <v>4</v>
      </c>
      <c r="E22" s="601"/>
      <c r="F22" s="551"/>
      <c r="G22" s="284"/>
      <c r="H22" s="282"/>
    </row>
    <row r="23" spans="1:8" ht="12.75">
      <c r="A23" s="598"/>
      <c r="B23" s="205" t="s">
        <v>512</v>
      </c>
      <c r="C23" s="222" t="s">
        <v>44</v>
      </c>
      <c r="D23" s="600"/>
      <c r="E23" s="602"/>
      <c r="F23" s="552"/>
      <c r="G23" s="284"/>
      <c r="H23" s="282"/>
    </row>
    <row r="24" spans="1:8" ht="12.75">
      <c r="A24" s="597">
        <v>10</v>
      </c>
      <c r="B24" s="205" t="s">
        <v>513</v>
      </c>
      <c r="C24" s="221" t="s">
        <v>13</v>
      </c>
      <c r="D24" s="599">
        <v>4</v>
      </c>
      <c r="E24" s="601"/>
      <c r="F24" s="551"/>
      <c r="G24" s="284"/>
      <c r="H24" s="282"/>
    </row>
    <row r="25" spans="1:8" ht="12.75">
      <c r="A25" s="598"/>
      <c r="B25" s="205" t="s">
        <v>514</v>
      </c>
      <c r="C25" s="222" t="s">
        <v>45</v>
      </c>
      <c r="D25" s="600"/>
      <c r="E25" s="602"/>
      <c r="F25" s="552"/>
      <c r="G25" s="284"/>
      <c r="H25" s="282"/>
    </row>
    <row r="26" spans="1:8" ht="12.75">
      <c r="A26" s="597">
        <v>11</v>
      </c>
      <c r="B26" s="341" t="s">
        <v>515</v>
      </c>
      <c r="C26" s="221" t="s">
        <v>39</v>
      </c>
      <c r="D26" s="599">
        <v>1</v>
      </c>
      <c r="E26" s="601"/>
      <c r="F26" s="551"/>
      <c r="G26" s="284"/>
      <c r="H26" s="282"/>
    </row>
    <row r="27" spans="1:8" ht="12.75">
      <c r="A27" s="598"/>
      <c r="B27" s="205" t="s">
        <v>516</v>
      </c>
      <c r="C27" s="222" t="s">
        <v>44</v>
      </c>
      <c r="D27" s="600"/>
      <c r="E27" s="602"/>
      <c r="F27" s="552"/>
      <c r="G27" s="284"/>
      <c r="H27" s="282"/>
    </row>
    <row r="28" spans="1:8" ht="12.75">
      <c r="A28" s="597">
        <v>12</v>
      </c>
      <c r="B28" s="205" t="s">
        <v>517</v>
      </c>
      <c r="C28" s="221" t="s">
        <v>39</v>
      </c>
      <c r="D28" s="599">
        <v>2</v>
      </c>
      <c r="E28" s="601"/>
      <c r="F28" s="551"/>
      <c r="G28" s="284"/>
      <c r="H28" s="282"/>
    </row>
    <row r="29" spans="1:8" ht="12.75">
      <c r="A29" s="598"/>
      <c r="B29" s="205" t="s">
        <v>518</v>
      </c>
      <c r="C29" s="222" t="s">
        <v>44</v>
      </c>
      <c r="D29" s="600"/>
      <c r="E29" s="602"/>
      <c r="F29" s="552"/>
      <c r="G29" s="284"/>
      <c r="H29" s="282"/>
    </row>
    <row r="30" spans="1:8" ht="12.75">
      <c r="A30" s="597">
        <v>13</v>
      </c>
      <c r="B30" s="202" t="s">
        <v>314</v>
      </c>
      <c r="C30" s="221" t="s">
        <v>39</v>
      </c>
      <c r="D30" s="599">
        <v>4</v>
      </c>
      <c r="E30" s="603"/>
      <c r="F30" s="551"/>
      <c r="G30" s="599"/>
      <c r="H30" s="611">
        <f>G30*E30</f>
        <v>0</v>
      </c>
    </row>
    <row r="31" spans="1:8" ht="12.75">
      <c r="A31" s="598"/>
      <c r="B31" s="202" t="s">
        <v>315</v>
      </c>
      <c r="C31" s="222" t="s">
        <v>44</v>
      </c>
      <c r="D31" s="600"/>
      <c r="E31" s="604"/>
      <c r="F31" s="552"/>
      <c r="G31" s="600"/>
      <c r="H31" s="612"/>
    </row>
    <row r="32" spans="1:8" ht="12.75">
      <c r="A32" s="597">
        <v>14</v>
      </c>
      <c r="B32" s="205" t="s">
        <v>503</v>
      </c>
      <c r="C32" s="221" t="s">
        <v>39</v>
      </c>
      <c r="D32" s="599">
        <v>1</v>
      </c>
      <c r="E32" s="601"/>
      <c r="F32" s="551"/>
      <c r="G32" s="284"/>
      <c r="H32" s="282"/>
    </row>
    <row r="33" spans="1:8" ht="12.75">
      <c r="A33" s="598"/>
      <c r="B33" s="202" t="s">
        <v>504</v>
      </c>
      <c r="C33" s="222" t="s">
        <v>44</v>
      </c>
      <c r="D33" s="600"/>
      <c r="E33" s="602"/>
      <c r="F33" s="552"/>
      <c r="G33" s="284"/>
      <c r="H33" s="282"/>
    </row>
    <row r="34" spans="1:8" ht="12.75">
      <c r="A34" s="597">
        <v>15</v>
      </c>
      <c r="B34" s="202" t="s">
        <v>316</v>
      </c>
      <c r="C34" s="221" t="s">
        <v>39</v>
      </c>
      <c r="D34" s="599">
        <v>8</v>
      </c>
      <c r="E34" s="603"/>
      <c r="F34" s="551"/>
      <c r="G34" s="599"/>
      <c r="H34" s="611">
        <f>G34*E34</f>
        <v>0</v>
      </c>
    </row>
    <row r="35" spans="1:8" ht="12.75">
      <c r="A35" s="598"/>
      <c r="B35" s="202" t="s">
        <v>317</v>
      </c>
      <c r="C35" s="222" t="s">
        <v>44</v>
      </c>
      <c r="D35" s="600"/>
      <c r="E35" s="604"/>
      <c r="F35" s="552"/>
      <c r="G35" s="600"/>
      <c r="H35" s="612"/>
    </row>
    <row r="36" spans="1:8" ht="12.75">
      <c r="A36" s="597">
        <v>16</v>
      </c>
      <c r="B36" s="202" t="s">
        <v>318</v>
      </c>
      <c r="C36" s="221" t="s">
        <v>39</v>
      </c>
      <c r="D36" s="599">
        <v>6</v>
      </c>
      <c r="E36" s="603"/>
      <c r="F36" s="551"/>
      <c r="G36" s="599"/>
      <c r="H36" s="611">
        <f>G36*E36</f>
        <v>0</v>
      </c>
    </row>
    <row r="37" spans="1:8" ht="12.75">
      <c r="A37" s="598"/>
      <c r="B37" s="202" t="s">
        <v>319</v>
      </c>
      <c r="C37" s="222" t="s">
        <v>44</v>
      </c>
      <c r="D37" s="600"/>
      <c r="E37" s="604"/>
      <c r="F37" s="552"/>
      <c r="G37" s="600"/>
      <c r="H37" s="612"/>
    </row>
    <row r="38" spans="1:8" ht="18" customHeight="1">
      <c r="A38" s="597">
        <v>17</v>
      </c>
      <c r="B38" s="202" t="s">
        <v>320</v>
      </c>
      <c r="C38" s="336" t="s">
        <v>321</v>
      </c>
      <c r="D38" s="599">
        <v>54</v>
      </c>
      <c r="E38" s="603"/>
      <c r="F38" s="551"/>
      <c r="G38" s="599"/>
      <c r="H38" s="611">
        <f>G38*E38</f>
        <v>0</v>
      </c>
    </row>
    <row r="39" spans="1:8" ht="12.75">
      <c r="A39" s="598"/>
      <c r="B39" s="202" t="s">
        <v>322</v>
      </c>
      <c r="C39" s="222" t="s">
        <v>45</v>
      </c>
      <c r="D39" s="600"/>
      <c r="E39" s="604"/>
      <c r="F39" s="552"/>
      <c r="G39" s="600"/>
      <c r="H39" s="612"/>
    </row>
    <row r="40" spans="1:8" ht="12.75">
      <c r="A40" s="597">
        <v>18</v>
      </c>
      <c r="B40" s="338" t="s">
        <v>505</v>
      </c>
      <c r="C40" s="339" t="s">
        <v>39</v>
      </c>
      <c r="D40" s="605">
        <v>1</v>
      </c>
      <c r="E40" s="607"/>
      <c r="F40" s="551"/>
      <c r="G40" s="337"/>
      <c r="H40" s="282"/>
    </row>
    <row r="41" spans="1:8" ht="12.75">
      <c r="A41" s="598"/>
      <c r="B41" s="338" t="s">
        <v>506</v>
      </c>
      <c r="C41" s="340" t="s">
        <v>44</v>
      </c>
      <c r="D41" s="606"/>
      <c r="E41" s="608"/>
      <c r="F41" s="552"/>
      <c r="G41" s="337"/>
      <c r="H41" s="282"/>
    </row>
    <row r="42" spans="1:8" s="121" customFormat="1" ht="15.75" thickBot="1">
      <c r="A42" s="609" t="s">
        <v>258</v>
      </c>
      <c r="B42" s="610"/>
      <c r="C42" s="610"/>
      <c r="D42" s="610"/>
      <c r="E42" s="610"/>
      <c r="F42" s="364"/>
      <c r="G42" s="223"/>
      <c r="H42" s="224">
        <f>SUM(H6:H39)</f>
        <v>0</v>
      </c>
    </row>
    <row r="43" ht="14.25">
      <c r="B43" s="213" t="s">
        <v>298</v>
      </c>
    </row>
    <row r="44" spans="1:2" ht="14.25">
      <c r="A44" s="213"/>
      <c r="B44" s="213" t="s">
        <v>299</v>
      </c>
    </row>
    <row r="45" spans="1:8" ht="15.75" thickBot="1">
      <c r="A45" s="214"/>
      <c r="B45" s="165"/>
      <c r="C45" s="167"/>
      <c r="D45" s="96"/>
      <c r="E45" s="215"/>
      <c r="F45" s="215"/>
      <c r="G45" s="96"/>
      <c r="H45" s="96"/>
    </row>
    <row r="46" ht="13.5" thickTop="1"/>
  </sheetData>
  <sheetProtection/>
  <mergeCells count="97">
    <mergeCell ref="A1:H1"/>
    <mergeCell ref="A2:H2"/>
    <mergeCell ref="C3:C4"/>
    <mergeCell ref="D3:D4"/>
    <mergeCell ref="E3:E4"/>
    <mergeCell ref="F3:F4"/>
    <mergeCell ref="A4:B4"/>
    <mergeCell ref="B5:H5"/>
    <mergeCell ref="A6:A7"/>
    <mergeCell ref="C6:C17"/>
    <mergeCell ref="D6:D9"/>
    <mergeCell ref="E6:E9"/>
    <mergeCell ref="F6:F9"/>
    <mergeCell ref="G6:G9"/>
    <mergeCell ref="H6:H9"/>
    <mergeCell ref="A8:A9"/>
    <mergeCell ref="A10:A11"/>
    <mergeCell ref="D10:D11"/>
    <mergeCell ref="E10:E11"/>
    <mergeCell ref="F10:F11"/>
    <mergeCell ref="G10:G11"/>
    <mergeCell ref="H10:H11"/>
    <mergeCell ref="A12:A13"/>
    <mergeCell ref="D12:D13"/>
    <mergeCell ref="E12:E13"/>
    <mergeCell ref="F12:F13"/>
    <mergeCell ref="G12:G13"/>
    <mergeCell ref="H12:H13"/>
    <mergeCell ref="A14:A15"/>
    <mergeCell ref="D14:D15"/>
    <mergeCell ref="E14:E15"/>
    <mergeCell ref="F14:F15"/>
    <mergeCell ref="G14:G15"/>
    <mergeCell ref="H14:H15"/>
    <mergeCell ref="A16:A17"/>
    <mergeCell ref="D16:D17"/>
    <mergeCell ref="E16:E17"/>
    <mergeCell ref="F16:F17"/>
    <mergeCell ref="G16:G17"/>
    <mergeCell ref="H16:H17"/>
    <mergeCell ref="E34:E35"/>
    <mergeCell ref="F34:F35"/>
    <mergeCell ref="G34:G35"/>
    <mergeCell ref="H34:H35"/>
    <mergeCell ref="A30:A31"/>
    <mergeCell ref="D30:D31"/>
    <mergeCell ref="E30:E31"/>
    <mergeCell ref="F30:F31"/>
    <mergeCell ref="G30:G31"/>
    <mergeCell ref="H30:H31"/>
    <mergeCell ref="H38:H39"/>
    <mergeCell ref="A36:A37"/>
    <mergeCell ref="D36:D37"/>
    <mergeCell ref="E36:E37"/>
    <mergeCell ref="F36:F37"/>
    <mergeCell ref="G36:G37"/>
    <mergeCell ref="H36:H37"/>
    <mergeCell ref="A42:E42"/>
    <mergeCell ref="A38:A39"/>
    <mergeCell ref="D38:D39"/>
    <mergeCell ref="E38:E39"/>
    <mergeCell ref="F38:F39"/>
    <mergeCell ref="G38:G39"/>
    <mergeCell ref="E32:E33"/>
    <mergeCell ref="F32:F33"/>
    <mergeCell ref="A32:A33"/>
    <mergeCell ref="D32:D33"/>
    <mergeCell ref="A40:A41"/>
    <mergeCell ref="D40:D41"/>
    <mergeCell ref="E40:E41"/>
    <mergeCell ref="F40:F41"/>
    <mergeCell ref="A34:A35"/>
    <mergeCell ref="D34:D35"/>
    <mergeCell ref="A18:A19"/>
    <mergeCell ref="D18:D19"/>
    <mergeCell ref="E18:E19"/>
    <mergeCell ref="F18:F19"/>
    <mergeCell ref="A20:A21"/>
    <mergeCell ref="D20:D21"/>
    <mergeCell ref="E20:E21"/>
    <mergeCell ref="F20:F21"/>
    <mergeCell ref="A22:A23"/>
    <mergeCell ref="D22:D23"/>
    <mergeCell ref="E22:E23"/>
    <mergeCell ref="F22:F23"/>
    <mergeCell ref="A24:A25"/>
    <mergeCell ref="D24:D25"/>
    <mergeCell ref="E24:E25"/>
    <mergeCell ref="F24:F25"/>
    <mergeCell ref="A26:A27"/>
    <mergeCell ref="D26:D27"/>
    <mergeCell ref="E26:E27"/>
    <mergeCell ref="F26:F27"/>
    <mergeCell ref="A28:A29"/>
    <mergeCell ref="D28:D29"/>
    <mergeCell ref="E28:E29"/>
    <mergeCell ref="F28:F29"/>
  </mergeCells>
  <printOptions/>
  <pageMargins left="0.25" right="0.25" top="0.75" bottom="0.75" header="0.3" footer="0.3"/>
  <pageSetup fitToHeight="5"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dimension ref="A1:I27"/>
  <sheetViews>
    <sheetView zoomScalePageLayoutView="0" workbookViewId="0" topLeftCell="A7">
      <selection activeCell="J13" sqref="J13"/>
    </sheetView>
  </sheetViews>
  <sheetFormatPr defaultColWidth="9.140625" defaultRowHeight="12.75"/>
  <cols>
    <col min="1" max="1" width="5.140625" style="164" customWidth="1"/>
    <col min="2" max="2" width="72.140625" style="165" customWidth="1"/>
    <col min="3" max="3" width="11.00390625" style="164" bestFit="1" customWidth="1"/>
    <col min="4" max="4" width="13.7109375" style="163" customWidth="1"/>
    <col min="5" max="5" width="14.140625" style="163" bestFit="1" customWidth="1"/>
    <col min="6" max="6" width="16.57421875" style="163" customWidth="1"/>
    <col min="7" max="7" width="0.85546875" style="163" customWidth="1"/>
    <col min="8" max="16384" width="9.140625" style="163" customWidth="1"/>
  </cols>
  <sheetData>
    <row r="1" spans="1:6" ht="47.25" customHeight="1" thickBot="1">
      <c r="A1" s="635" t="s">
        <v>519</v>
      </c>
      <c r="B1" s="636"/>
      <c r="C1" s="636"/>
      <c r="D1" s="636"/>
      <c r="E1" s="636"/>
      <c r="F1" s="637"/>
    </row>
    <row r="2" spans="1:6" ht="20.25" customHeight="1" thickBot="1">
      <c r="A2" s="638"/>
      <c r="B2" s="639"/>
      <c r="C2" s="639"/>
      <c r="D2" s="639"/>
      <c r="E2" s="639"/>
      <c r="F2" s="640"/>
    </row>
    <row r="3" spans="1:6" ht="43.5" customHeight="1" thickBot="1">
      <c r="A3" s="198" t="s">
        <v>232</v>
      </c>
      <c r="B3" s="199" t="s">
        <v>476</v>
      </c>
      <c r="C3" s="200" t="s">
        <v>477</v>
      </c>
      <c r="D3" s="200" t="s">
        <v>478</v>
      </c>
      <c r="E3" s="200" t="s">
        <v>520</v>
      </c>
      <c r="F3" s="217" t="s">
        <v>521</v>
      </c>
    </row>
    <row r="4" spans="1:6" s="313" customFormat="1" ht="20.25" customHeight="1" thickBot="1">
      <c r="A4" s="641" t="s">
        <v>479</v>
      </c>
      <c r="B4" s="642"/>
      <c r="C4" s="642"/>
      <c r="D4" s="642"/>
      <c r="E4" s="642"/>
      <c r="F4" s="643"/>
    </row>
    <row r="5" spans="1:7" s="313" customFormat="1" ht="20.25" customHeight="1" thickBot="1">
      <c r="A5" s="314"/>
      <c r="B5" s="641" t="s">
        <v>480</v>
      </c>
      <c r="C5" s="644"/>
      <c r="D5" s="644"/>
      <c r="E5" s="644"/>
      <c r="F5" s="645"/>
      <c r="G5" s="315"/>
    </row>
    <row r="6" spans="1:6" s="313" customFormat="1" ht="17.25" customHeight="1">
      <c r="A6" s="628">
        <v>1</v>
      </c>
      <c r="B6" s="365" t="s">
        <v>522</v>
      </c>
      <c r="C6" s="630" t="s">
        <v>13</v>
      </c>
      <c r="D6" s="630">
        <v>720</v>
      </c>
      <c r="E6" s="632"/>
      <c r="F6" s="632"/>
    </row>
    <row r="7" spans="1:6" s="313" customFormat="1" ht="17.25" customHeight="1" thickBot="1">
      <c r="A7" s="629"/>
      <c r="B7" s="366" t="s">
        <v>523</v>
      </c>
      <c r="C7" s="631"/>
      <c r="D7" s="631"/>
      <c r="E7" s="633"/>
      <c r="F7" s="633"/>
    </row>
    <row r="8" spans="1:6" s="313" customFormat="1" ht="17.25" customHeight="1">
      <c r="A8" s="628">
        <v>2</v>
      </c>
      <c r="B8" s="365" t="s">
        <v>524</v>
      </c>
      <c r="C8" s="630" t="s">
        <v>213</v>
      </c>
      <c r="D8" s="630">
        <v>1</v>
      </c>
      <c r="E8" s="632"/>
      <c r="F8" s="632"/>
    </row>
    <row r="9" spans="1:6" s="313" customFormat="1" ht="17.25" customHeight="1" thickBot="1">
      <c r="A9" s="629"/>
      <c r="B9" s="366" t="s">
        <v>525</v>
      </c>
      <c r="C9" s="631"/>
      <c r="D9" s="631"/>
      <c r="E9" s="633"/>
      <c r="F9" s="633"/>
    </row>
    <row r="10" spans="1:6" s="313" customFormat="1" ht="17.25" customHeight="1">
      <c r="A10" s="628">
        <v>3</v>
      </c>
      <c r="B10" s="365" t="s">
        <v>526</v>
      </c>
      <c r="C10" s="630" t="s">
        <v>213</v>
      </c>
      <c r="D10" s="630">
        <v>40</v>
      </c>
      <c r="E10" s="632"/>
      <c r="F10" s="632"/>
    </row>
    <row r="11" spans="1:6" s="313" customFormat="1" ht="17.25" customHeight="1" thickBot="1">
      <c r="A11" s="629"/>
      <c r="B11" s="366" t="s">
        <v>527</v>
      </c>
      <c r="C11" s="631"/>
      <c r="D11" s="631"/>
      <c r="E11" s="633"/>
      <c r="F11" s="633"/>
    </row>
    <row r="12" spans="1:6" s="313" customFormat="1" ht="17.25" customHeight="1">
      <c r="A12" s="628">
        <v>4</v>
      </c>
      <c r="B12" s="365" t="s">
        <v>528</v>
      </c>
      <c r="C12" s="630" t="s">
        <v>213</v>
      </c>
      <c r="D12" s="630">
        <v>9</v>
      </c>
      <c r="E12" s="632"/>
      <c r="F12" s="632"/>
    </row>
    <row r="13" spans="1:6" s="313" customFormat="1" ht="17.25" customHeight="1" thickBot="1">
      <c r="A13" s="629"/>
      <c r="B13" s="366" t="s">
        <v>529</v>
      </c>
      <c r="C13" s="631"/>
      <c r="D13" s="631"/>
      <c r="E13" s="633"/>
      <c r="F13" s="633"/>
    </row>
    <row r="14" spans="1:6" s="313" customFormat="1" ht="17.25" customHeight="1">
      <c r="A14" s="628">
        <v>5</v>
      </c>
      <c r="B14" s="365" t="s">
        <v>530</v>
      </c>
      <c r="C14" s="630" t="s">
        <v>213</v>
      </c>
      <c r="D14" s="630">
        <v>49</v>
      </c>
      <c r="E14" s="632"/>
      <c r="F14" s="632"/>
    </row>
    <row r="15" spans="1:6" s="313" customFormat="1" ht="17.25" customHeight="1" thickBot="1">
      <c r="A15" s="629"/>
      <c r="B15" s="366" t="s">
        <v>531</v>
      </c>
      <c r="C15" s="631"/>
      <c r="D15" s="631"/>
      <c r="E15" s="633"/>
      <c r="F15" s="633"/>
    </row>
    <row r="16" spans="1:6" s="313" customFormat="1" ht="17.25" customHeight="1">
      <c r="A16" s="628">
        <v>6</v>
      </c>
      <c r="B16" s="365" t="s">
        <v>532</v>
      </c>
      <c r="C16" s="630" t="s">
        <v>213</v>
      </c>
      <c r="D16" s="630">
        <v>6</v>
      </c>
      <c r="E16" s="632"/>
      <c r="F16" s="632"/>
    </row>
    <row r="17" spans="1:6" s="313" customFormat="1" ht="17.25" customHeight="1" thickBot="1">
      <c r="A17" s="629"/>
      <c r="B17" s="366" t="s">
        <v>533</v>
      </c>
      <c r="C17" s="631"/>
      <c r="D17" s="631"/>
      <c r="E17" s="633"/>
      <c r="F17" s="633"/>
    </row>
    <row r="18" spans="1:6" s="313" customFormat="1" ht="17.25" customHeight="1">
      <c r="A18" s="628">
        <v>7</v>
      </c>
      <c r="B18" s="365" t="s">
        <v>534</v>
      </c>
      <c r="C18" s="630" t="s">
        <v>213</v>
      </c>
      <c r="D18" s="630">
        <v>6</v>
      </c>
      <c r="E18" s="632"/>
      <c r="F18" s="632"/>
    </row>
    <row r="19" spans="1:6" s="313" customFormat="1" ht="17.25" customHeight="1" thickBot="1">
      <c r="A19" s="629"/>
      <c r="B19" s="366" t="s">
        <v>535</v>
      </c>
      <c r="C19" s="631"/>
      <c r="D19" s="631"/>
      <c r="E19" s="633"/>
      <c r="F19" s="633"/>
    </row>
    <row r="20" spans="1:9" ht="17.25" customHeight="1">
      <c r="A20" s="628">
        <v>8</v>
      </c>
      <c r="B20" s="365" t="s">
        <v>536</v>
      </c>
      <c r="C20" s="630" t="s">
        <v>213</v>
      </c>
      <c r="D20" s="630">
        <v>1</v>
      </c>
      <c r="E20" s="632"/>
      <c r="F20" s="632"/>
      <c r="I20" s="313"/>
    </row>
    <row r="21" spans="1:9" ht="17.25" customHeight="1" thickBot="1">
      <c r="A21" s="629"/>
      <c r="B21" s="366" t="s">
        <v>537</v>
      </c>
      <c r="C21" s="631"/>
      <c r="D21" s="631"/>
      <c r="E21" s="633"/>
      <c r="F21" s="633"/>
      <c r="I21" s="313"/>
    </row>
    <row r="22" spans="1:6" ht="18.75" customHeight="1">
      <c r="A22" s="316"/>
      <c r="B22" s="317"/>
      <c r="C22" s="316"/>
      <c r="D22" s="318"/>
      <c r="E22" s="318"/>
      <c r="F22" s="319"/>
    </row>
    <row r="23" spans="1:6" ht="15.75" customHeight="1" thickBot="1">
      <c r="A23" s="163"/>
      <c r="B23" s="320"/>
      <c r="C23" s="320"/>
      <c r="D23" s="320"/>
      <c r="E23" s="320" t="s">
        <v>490</v>
      </c>
      <c r="F23" s="321"/>
    </row>
    <row r="24" spans="1:6" ht="18" customHeight="1">
      <c r="A24" s="634"/>
      <c r="B24" s="634"/>
      <c r="C24" s="634"/>
      <c r="D24" s="634"/>
      <c r="E24" s="634"/>
      <c r="F24" s="322"/>
    </row>
    <row r="25" spans="2:5" s="67" customFormat="1" ht="55.5" customHeight="1" hidden="1">
      <c r="B25" s="342" t="s">
        <v>538</v>
      </c>
      <c r="C25" s="170"/>
      <c r="E25" s="97"/>
    </row>
    <row r="26" spans="1:6" ht="0.75" customHeight="1">
      <c r="A26" s="627"/>
      <c r="B26" s="627"/>
      <c r="C26" s="627"/>
      <c r="D26" s="627"/>
      <c r="E26" s="627"/>
      <c r="F26" s="627"/>
    </row>
    <row r="27" spans="1:6" ht="10.5" customHeight="1">
      <c r="A27" s="627"/>
      <c r="B27" s="627"/>
      <c r="C27" s="627"/>
      <c r="D27" s="627"/>
      <c r="E27" s="627"/>
      <c r="F27" s="627"/>
    </row>
    <row r="28" ht="9.75" customHeight="1"/>
    <row r="34" ht="12.75" customHeight="1" hidden="1"/>
    <row r="35" ht="12.75" customHeight="1" hidden="1"/>
  </sheetData>
  <sheetProtection/>
  <mergeCells count="46">
    <mergeCell ref="A1:F1"/>
    <mergeCell ref="A2:F2"/>
    <mergeCell ref="A4:F4"/>
    <mergeCell ref="B5:F5"/>
    <mergeCell ref="A6:A7"/>
    <mergeCell ref="C6:C7"/>
    <mergeCell ref="D6:D7"/>
    <mergeCell ref="E6:E7"/>
    <mergeCell ref="F6:F7"/>
    <mergeCell ref="A8:A9"/>
    <mergeCell ref="C8:C9"/>
    <mergeCell ref="D8:D9"/>
    <mergeCell ref="E8:E9"/>
    <mergeCell ref="F8:F9"/>
    <mergeCell ref="A10:A11"/>
    <mergeCell ref="C10:C11"/>
    <mergeCell ref="D10:D11"/>
    <mergeCell ref="E10:E11"/>
    <mergeCell ref="F10:F11"/>
    <mergeCell ref="A12:A13"/>
    <mergeCell ref="C12:C13"/>
    <mergeCell ref="D12:D13"/>
    <mergeCell ref="E12:E13"/>
    <mergeCell ref="F12:F13"/>
    <mergeCell ref="A14:A15"/>
    <mergeCell ref="C14:C15"/>
    <mergeCell ref="D14:D15"/>
    <mergeCell ref="E14:E15"/>
    <mergeCell ref="F14:F15"/>
    <mergeCell ref="A16:A17"/>
    <mergeCell ref="C16:C17"/>
    <mergeCell ref="D16:D17"/>
    <mergeCell ref="E16:E17"/>
    <mergeCell ref="F16:F17"/>
    <mergeCell ref="A18:A19"/>
    <mergeCell ref="C18:C19"/>
    <mergeCell ref="D18:D19"/>
    <mergeCell ref="E18:E19"/>
    <mergeCell ref="F18:F19"/>
    <mergeCell ref="A26:F27"/>
    <mergeCell ref="A20:A21"/>
    <mergeCell ref="C20:C21"/>
    <mergeCell ref="D20:D21"/>
    <mergeCell ref="E20:E21"/>
    <mergeCell ref="F20:F21"/>
    <mergeCell ref="A24:E2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IN24"/>
  <sheetViews>
    <sheetView zoomScale="70" zoomScaleNormal="70" zoomScalePageLayoutView="0" workbookViewId="0" topLeftCell="A10">
      <selection activeCell="G7" sqref="G7"/>
    </sheetView>
  </sheetViews>
  <sheetFormatPr defaultColWidth="21.00390625" defaultRowHeight="12.75"/>
  <cols>
    <col min="1" max="1" width="7.7109375" style="127" customWidth="1"/>
    <col min="2" max="2" width="65.8515625" style="127" bestFit="1" customWidth="1"/>
    <col min="3" max="3" width="13.7109375" style="161" bestFit="1" customWidth="1"/>
    <col min="4" max="4" width="16.28125" style="161" customWidth="1"/>
    <col min="5" max="5" width="17.421875" style="162" customWidth="1"/>
    <col min="6" max="6" width="16.00390625" style="127" customWidth="1"/>
    <col min="7" max="7" width="16.28125" style="127" customWidth="1"/>
    <col min="8" max="8" width="14.7109375" style="127" bestFit="1" customWidth="1"/>
    <col min="9" max="9" width="13.7109375" style="162" bestFit="1" customWidth="1"/>
    <col min="10" max="10" width="14.7109375" style="127" bestFit="1" customWidth="1"/>
    <col min="11" max="11" width="20.00390625" style="127" customWidth="1"/>
    <col min="12" max="238" width="8.8515625" style="127" customWidth="1"/>
    <col min="239" max="239" width="6.140625" style="127" customWidth="1"/>
    <col min="240" max="240" width="103.00390625" style="127" customWidth="1"/>
    <col min="241" max="241" width="1.28515625" style="127" customWidth="1"/>
    <col min="242" max="242" width="10.7109375" style="127" customWidth="1"/>
    <col min="243" max="243" width="1.8515625" style="127" customWidth="1"/>
    <col min="244" max="244" width="10.28125" style="127" customWidth="1"/>
    <col min="245" max="245" width="1.7109375" style="127" customWidth="1"/>
    <col min="246" max="246" width="16.140625" style="127" customWidth="1"/>
    <col min="247" max="247" width="2.00390625" style="127" customWidth="1"/>
    <col min="248" max="16384" width="21.00390625" style="127" customWidth="1"/>
  </cols>
  <sheetData>
    <row r="1" spans="1:248" ht="26.25" customHeight="1">
      <c r="A1" s="647" t="s">
        <v>166</v>
      </c>
      <c r="B1" s="647"/>
      <c r="C1" s="647"/>
      <c r="D1" s="647"/>
      <c r="E1" s="647"/>
      <c r="F1" s="647"/>
      <c r="G1" s="647"/>
      <c r="H1" s="647"/>
      <c r="I1" s="647"/>
      <c r="J1" s="647"/>
      <c r="K1" s="647"/>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row>
    <row r="2" spans="1:248" ht="24.75" customHeight="1">
      <c r="A2" s="648" t="s">
        <v>573</v>
      </c>
      <c r="B2" s="648"/>
      <c r="C2" s="648"/>
      <c r="D2" s="648"/>
      <c r="E2" s="648"/>
      <c r="F2" s="648"/>
      <c r="G2" s="648"/>
      <c r="H2" s="648"/>
      <c r="I2" s="648"/>
      <c r="J2" s="648"/>
      <c r="K2" s="648"/>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6"/>
      <c r="DG2" s="126"/>
      <c r="DH2" s="126"/>
      <c r="DI2" s="126"/>
      <c r="DJ2" s="126"/>
      <c r="DK2" s="126"/>
      <c r="DL2" s="126"/>
      <c r="DM2" s="126"/>
      <c r="DN2" s="126"/>
      <c r="DO2" s="126"/>
      <c r="DP2" s="126"/>
      <c r="DQ2" s="126"/>
      <c r="DR2" s="126"/>
      <c r="DS2" s="126"/>
      <c r="DT2" s="126"/>
      <c r="DU2" s="126"/>
      <c r="DV2" s="126"/>
      <c r="DW2" s="126"/>
      <c r="DX2" s="126"/>
      <c r="DY2" s="126"/>
      <c r="DZ2" s="126"/>
      <c r="EA2" s="126"/>
      <c r="EB2" s="126"/>
      <c r="EC2" s="126"/>
      <c r="ED2" s="126"/>
      <c r="EE2" s="126"/>
      <c r="EF2" s="126"/>
      <c r="EG2" s="126"/>
      <c r="EH2" s="126"/>
      <c r="EI2" s="126"/>
      <c r="EJ2" s="126"/>
      <c r="EK2" s="126"/>
      <c r="EL2" s="126"/>
      <c r="EM2" s="126"/>
      <c r="EN2" s="126"/>
      <c r="EO2" s="126"/>
      <c r="EP2" s="126"/>
      <c r="EQ2" s="126"/>
      <c r="ER2" s="126"/>
      <c r="ES2" s="126"/>
      <c r="ET2" s="126"/>
      <c r="EU2" s="126"/>
      <c r="EV2" s="126"/>
      <c r="EW2" s="126"/>
      <c r="EX2" s="126"/>
      <c r="EY2" s="126"/>
      <c r="EZ2" s="126"/>
      <c r="FA2" s="126"/>
      <c r="FB2" s="126"/>
      <c r="FC2" s="126"/>
      <c r="FD2" s="126"/>
      <c r="FE2" s="126"/>
      <c r="FF2" s="126"/>
      <c r="FG2" s="126"/>
      <c r="FH2" s="126"/>
      <c r="FI2" s="126"/>
      <c r="FJ2" s="126"/>
      <c r="FK2" s="126"/>
      <c r="FL2" s="126"/>
      <c r="FM2" s="126"/>
      <c r="FN2" s="126"/>
      <c r="FO2" s="126"/>
      <c r="FP2" s="126"/>
      <c r="FQ2" s="126"/>
      <c r="FR2" s="126"/>
      <c r="FS2" s="126"/>
      <c r="FT2" s="126"/>
      <c r="FU2" s="126"/>
      <c r="FV2" s="126"/>
      <c r="FW2" s="126"/>
      <c r="FX2" s="126"/>
      <c r="FY2" s="126"/>
      <c r="FZ2" s="126"/>
      <c r="GA2" s="126"/>
      <c r="GB2" s="126"/>
      <c r="GC2" s="126"/>
      <c r="GD2" s="126"/>
      <c r="GE2" s="126"/>
      <c r="GF2" s="126"/>
      <c r="GG2" s="126"/>
      <c r="GH2" s="126"/>
      <c r="GI2" s="126"/>
      <c r="GJ2" s="126"/>
      <c r="GK2" s="126"/>
      <c r="GL2" s="126"/>
      <c r="GM2" s="126"/>
      <c r="GN2" s="126"/>
      <c r="GO2" s="126"/>
      <c r="GP2" s="126"/>
      <c r="GQ2" s="126"/>
      <c r="GR2" s="126"/>
      <c r="GS2" s="126"/>
      <c r="GT2" s="126"/>
      <c r="GU2" s="126"/>
      <c r="GV2" s="126"/>
      <c r="GW2" s="126"/>
      <c r="GX2" s="126"/>
      <c r="GY2" s="126"/>
      <c r="GZ2" s="126"/>
      <c r="HA2" s="126"/>
      <c r="HB2" s="126"/>
      <c r="HC2" s="126"/>
      <c r="HD2" s="126"/>
      <c r="HE2" s="126"/>
      <c r="HF2" s="126"/>
      <c r="HG2" s="126"/>
      <c r="HH2" s="126"/>
      <c r="HI2" s="126"/>
      <c r="HJ2" s="126"/>
      <c r="HK2" s="126"/>
      <c r="HL2" s="126"/>
      <c r="HM2" s="126"/>
      <c r="HN2" s="126"/>
      <c r="HO2" s="126"/>
      <c r="HP2" s="126"/>
      <c r="HQ2" s="126"/>
      <c r="HR2" s="126"/>
      <c r="HS2" s="126"/>
      <c r="HT2" s="126"/>
      <c r="HU2" s="126"/>
      <c r="HV2" s="126"/>
      <c r="HW2" s="126"/>
      <c r="HX2" s="126"/>
      <c r="HY2" s="126"/>
      <c r="HZ2" s="126"/>
      <c r="IA2" s="126"/>
      <c r="IB2" s="126"/>
      <c r="IC2" s="126"/>
      <c r="ID2" s="126"/>
      <c r="IE2" s="126"/>
      <c r="IF2" s="126"/>
      <c r="IG2" s="126"/>
      <c r="IH2" s="126"/>
      <c r="II2" s="126"/>
      <c r="IJ2" s="126"/>
      <c r="IK2" s="126"/>
      <c r="IL2" s="126"/>
      <c r="IM2" s="126"/>
      <c r="IN2" s="126"/>
    </row>
    <row r="3" spans="1:248" ht="30.75" customHeight="1">
      <c r="A3" s="656" t="s">
        <v>167</v>
      </c>
      <c r="B3" s="656"/>
      <c r="C3" s="656"/>
      <c r="D3" s="656"/>
      <c r="E3" s="656"/>
      <c r="F3" s="656"/>
      <c r="G3" s="656"/>
      <c r="H3" s="656"/>
      <c r="I3" s="656"/>
      <c r="J3" s="656"/>
      <c r="K3" s="656"/>
      <c r="L3" s="126"/>
      <c r="M3" s="126"/>
      <c r="N3" s="126"/>
      <c r="O3" s="126"/>
      <c r="P3" s="126"/>
      <c r="Q3" s="126"/>
      <c r="R3" s="126"/>
      <c r="S3" s="126"/>
      <c r="T3" s="126"/>
      <c r="U3" s="126"/>
      <c r="V3" s="126"/>
      <c r="W3" s="126"/>
      <c r="X3" s="126"/>
      <c r="Y3" s="126"/>
      <c r="Z3" s="126"/>
      <c r="AA3" s="126"/>
      <c r="AB3" s="126"/>
      <c r="AC3" s="126"/>
      <c r="AD3" s="126"/>
      <c r="AE3" s="126"/>
      <c r="AF3" s="126"/>
      <c r="AG3" s="126"/>
      <c r="AH3" s="126"/>
      <c r="AI3" s="126"/>
      <c r="AJ3" s="126"/>
      <c r="AK3" s="126"/>
      <c r="AL3" s="126"/>
      <c r="AM3" s="126"/>
      <c r="AN3" s="126"/>
      <c r="AO3" s="126"/>
      <c r="AP3" s="126"/>
      <c r="AQ3" s="126"/>
      <c r="AR3" s="126"/>
      <c r="AS3" s="126"/>
      <c r="AT3" s="126"/>
      <c r="AU3" s="126"/>
      <c r="AV3" s="126"/>
      <c r="AW3" s="126"/>
      <c r="AX3" s="126"/>
      <c r="AY3" s="126"/>
      <c r="AZ3" s="126"/>
      <c r="BA3" s="126"/>
      <c r="BB3" s="126"/>
      <c r="BC3" s="126"/>
      <c r="BD3" s="126"/>
      <c r="BE3" s="126"/>
      <c r="BF3" s="126"/>
      <c r="BG3" s="126"/>
      <c r="BH3" s="126"/>
      <c r="BI3" s="126"/>
      <c r="BJ3" s="126"/>
      <c r="BK3" s="126"/>
      <c r="BL3" s="126"/>
      <c r="BM3" s="126"/>
      <c r="BN3" s="126"/>
      <c r="BO3" s="126"/>
      <c r="BP3" s="126"/>
      <c r="BQ3" s="126"/>
      <c r="BR3" s="126"/>
      <c r="BS3" s="126"/>
      <c r="BT3" s="126"/>
      <c r="BU3" s="126"/>
      <c r="BV3" s="126"/>
      <c r="BW3" s="126"/>
      <c r="BX3" s="126"/>
      <c r="BY3" s="126"/>
      <c r="BZ3" s="126"/>
      <c r="CA3" s="126"/>
      <c r="CB3" s="126"/>
      <c r="CC3" s="126"/>
      <c r="CD3" s="126"/>
      <c r="CE3" s="126"/>
      <c r="CF3" s="126"/>
      <c r="CG3" s="126"/>
      <c r="CH3" s="126"/>
      <c r="CI3" s="126"/>
      <c r="CJ3" s="126"/>
      <c r="CK3" s="126"/>
      <c r="CL3" s="126"/>
      <c r="CM3" s="126"/>
      <c r="CN3" s="126"/>
      <c r="CO3" s="126"/>
      <c r="CP3" s="126"/>
      <c r="CQ3" s="126"/>
      <c r="CR3" s="126"/>
      <c r="CS3" s="126"/>
      <c r="CT3" s="126"/>
      <c r="CU3" s="126"/>
      <c r="CV3" s="126"/>
      <c r="CW3" s="126"/>
      <c r="CX3" s="126"/>
      <c r="CY3" s="126"/>
      <c r="CZ3" s="126"/>
      <c r="DA3" s="126"/>
      <c r="DB3" s="126"/>
      <c r="DC3" s="126"/>
      <c r="DD3" s="126"/>
      <c r="DE3" s="126"/>
      <c r="DF3" s="126"/>
      <c r="DG3" s="126"/>
      <c r="DH3" s="126"/>
      <c r="DI3" s="126"/>
      <c r="DJ3" s="126"/>
      <c r="DK3" s="126"/>
      <c r="DL3" s="126"/>
      <c r="DM3" s="126"/>
      <c r="DN3" s="126"/>
      <c r="DO3" s="126"/>
      <c r="DP3" s="126"/>
      <c r="DQ3" s="126"/>
      <c r="DR3" s="126"/>
      <c r="DS3" s="126"/>
      <c r="DT3" s="126"/>
      <c r="DU3" s="126"/>
      <c r="DV3" s="126"/>
      <c r="DW3" s="126"/>
      <c r="DX3" s="126"/>
      <c r="DY3" s="126"/>
      <c r="DZ3" s="126"/>
      <c r="EA3" s="126"/>
      <c r="EB3" s="126"/>
      <c r="EC3" s="126"/>
      <c r="ED3" s="126"/>
      <c r="EE3" s="126"/>
      <c r="EF3" s="126"/>
      <c r="EG3" s="126"/>
      <c r="EH3" s="126"/>
      <c r="EI3" s="126"/>
      <c r="EJ3" s="126"/>
      <c r="EK3" s="126"/>
      <c r="EL3" s="126"/>
      <c r="EM3" s="126"/>
      <c r="EN3" s="126"/>
      <c r="EO3" s="126"/>
      <c r="EP3" s="126"/>
      <c r="EQ3" s="126"/>
      <c r="ER3" s="126"/>
      <c r="ES3" s="126"/>
      <c r="ET3" s="126"/>
      <c r="EU3" s="126"/>
      <c r="EV3" s="126"/>
      <c r="EW3" s="126"/>
      <c r="EX3" s="126"/>
      <c r="EY3" s="126"/>
      <c r="EZ3" s="126"/>
      <c r="FA3" s="126"/>
      <c r="FB3" s="126"/>
      <c r="FC3" s="126"/>
      <c r="FD3" s="126"/>
      <c r="FE3" s="126"/>
      <c r="FF3" s="126"/>
      <c r="FG3" s="126"/>
      <c r="FH3" s="126"/>
      <c r="FI3" s="126"/>
      <c r="FJ3" s="126"/>
      <c r="FK3" s="126"/>
      <c r="FL3" s="126"/>
      <c r="FM3" s="126"/>
      <c r="FN3" s="126"/>
      <c r="FO3" s="126"/>
      <c r="FP3" s="126"/>
      <c r="FQ3" s="126"/>
      <c r="FR3" s="126"/>
      <c r="FS3" s="126"/>
      <c r="FT3" s="126"/>
      <c r="FU3" s="126"/>
      <c r="FV3" s="126"/>
      <c r="FW3" s="126"/>
      <c r="FX3" s="126"/>
      <c r="FY3" s="126"/>
      <c r="FZ3" s="126"/>
      <c r="GA3" s="126"/>
      <c r="GB3" s="126"/>
      <c r="GC3" s="126"/>
      <c r="GD3" s="126"/>
      <c r="GE3" s="126"/>
      <c r="GF3" s="126"/>
      <c r="GG3" s="126"/>
      <c r="GH3" s="126"/>
      <c r="GI3" s="126"/>
      <c r="GJ3" s="126"/>
      <c r="GK3" s="126"/>
      <c r="GL3" s="126"/>
      <c r="GM3" s="126"/>
      <c r="GN3" s="126"/>
      <c r="GO3" s="126"/>
      <c r="GP3" s="126"/>
      <c r="GQ3" s="126"/>
      <c r="GR3" s="126"/>
      <c r="GS3" s="126"/>
      <c r="GT3" s="126"/>
      <c r="GU3" s="126"/>
      <c r="GV3" s="126"/>
      <c r="GW3" s="126"/>
      <c r="GX3" s="126"/>
      <c r="GY3" s="126"/>
      <c r="GZ3" s="126"/>
      <c r="HA3" s="126"/>
      <c r="HB3" s="126"/>
      <c r="HC3" s="126"/>
      <c r="HD3" s="126"/>
      <c r="HE3" s="126"/>
      <c r="HF3" s="126"/>
      <c r="HG3" s="126"/>
      <c r="HH3" s="126"/>
      <c r="HI3" s="126"/>
      <c r="HJ3" s="126"/>
      <c r="HK3" s="126"/>
      <c r="HL3" s="126"/>
      <c r="HM3" s="126"/>
      <c r="HN3" s="126"/>
      <c r="HO3" s="126"/>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row>
    <row r="4" spans="1:11" ht="39.75" customHeight="1">
      <c r="A4" s="649" t="s">
        <v>146</v>
      </c>
      <c r="B4" s="651" t="s">
        <v>559</v>
      </c>
      <c r="C4" s="651" t="s">
        <v>552</v>
      </c>
      <c r="D4" s="653" t="s">
        <v>553</v>
      </c>
      <c r="E4" s="653" t="s">
        <v>554</v>
      </c>
      <c r="F4" s="654"/>
      <c r="G4" s="653" t="s">
        <v>555</v>
      </c>
      <c r="H4" s="654"/>
      <c r="I4" s="653" t="s">
        <v>556</v>
      </c>
      <c r="J4" s="654"/>
      <c r="K4" s="653" t="s">
        <v>560</v>
      </c>
    </row>
    <row r="5" spans="1:11" ht="51.75" customHeight="1">
      <c r="A5" s="650"/>
      <c r="B5" s="652"/>
      <c r="C5" s="652"/>
      <c r="D5" s="653"/>
      <c r="E5" s="387" t="s">
        <v>557</v>
      </c>
      <c r="F5" s="387" t="s">
        <v>558</v>
      </c>
      <c r="G5" s="387" t="s">
        <v>557</v>
      </c>
      <c r="H5" s="387" t="s">
        <v>558</v>
      </c>
      <c r="I5" s="388" t="s">
        <v>557</v>
      </c>
      <c r="J5" s="387" t="s">
        <v>558</v>
      </c>
      <c r="K5" s="654"/>
    </row>
    <row r="6" spans="1:11" ht="30.75">
      <c r="A6" s="128"/>
      <c r="B6" s="129" t="s">
        <v>168</v>
      </c>
      <c r="C6" s="655"/>
      <c r="D6" s="655"/>
      <c r="E6" s="655"/>
      <c r="F6" s="655"/>
      <c r="G6" s="655"/>
      <c r="H6" s="655"/>
      <c r="I6" s="655"/>
      <c r="J6" s="655"/>
      <c r="K6" s="655"/>
    </row>
    <row r="7" spans="1:11" ht="36">
      <c r="A7" s="130">
        <v>1.1</v>
      </c>
      <c r="B7" s="131" t="s">
        <v>169</v>
      </c>
      <c r="C7" s="132" t="s">
        <v>170</v>
      </c>
      <c r="D7" s="133">
        <v>62</v>
      </c>
      <c r="E7" s="134"/>
      <c r="F7" s="135"/>
      <c r="G7" s="136"/>
      <c r="H7" s="385"/>
      <c r="I7" s="137"/>
      <c r="J7" s="137"/>
      <c r="K7" s="386"/>
    </row>
    <row r="8" spans="1:11" ht="78" customHeight="1">
      <c r="A8" s="130">
        <v>1.2</v>
      </c>
      <c r="B8" s="131" t="s">
        <v>171</v>
      </c>
      <c r="C8" s="132" t="s">
        <v>172</v>
      </c>
      <c r="D8" s="133">
        <v>32</v>
      </c>
      <c r="E8" s="134"/>
      <c r="F8" s="385"/>
      <c r="G8" s="136"/>
      <c r="H8" s="385"/>
      <c r="I8" s="138"/>
      <c r="J8" s="385"/>
      <c r="K8" s="386"/>
    </row>
    <row r="9" spans="1:11" ht="65.25">
      <c r="A9" s="130">
        <v>1.3</v>
      </c>
      <c r="B9" s="131" t="s">
        <v>173</v>
      </c>
      <c r="C9" s="132" t="s">
        <v>174</v>
      </c>
      <c r="D9" s="133">
        <v>6</v>
      </c>
      <c r="E9" s="134"/>
      <c r="F9" s="385"/>
      <c r="G9" s="136"/>
      <c r="H9" s="385"/>
      <c r="I9" s="138"/>
      <c r="J9" s="385"/>
      <c r="K9" s="386"/>
    </row>
    <row r="10" spans="1:11" ht="60">
      <c r="A10" s="130">
        <v>1.4</v>
      </c>
      <c r="B10" s="131" t="s">
        <v>175</v>
      </c>
      <c r="C10" s="132" t="s">
        <v>174</v>
      </c>
      <c r="D10" s="133">
        <v>5.4</v>
      </c>
      <c r="E10" s="134"/>
      <c r="F10" s="385"/>
      <c r="G10" s="136"/>
      <c r="H10" s="385"/>
      <c r="I10" s="138"/>
      <c r="J10" s="385"/>
      <c r="K10" s="386"/>
    </row>
    <row r="11" spans="1:11" ht="90">
      <c r="A11" s="130">
        <v>1.5</v>
      </c>
      <c r="B11" s="131" t="s">
        <v>176</v>
      </c>
      <c r="C11" s="132" t="s">
        <v>174</v>
      </c>
      <c r="D11" s="133">
        <v>3.6</v>
      </c>
      <c r="E11" s="134"/>
      <c r="F11" s="385"/>
      <c r="G11" s="136"/>
      <c r="H11" s="137"/>
      <c r="I11" s="138"/>
      <c r="J11" s="385"/>
      <c r="K11" s="386"/>
    </row>
    <row r="12" spans="1:11" ht="90" customHeight="1">
      <c r="A12" s="130">
        <v>1.6</v>
      </c>
      <c r="B12" s="131" t="s">
        <v>177</v>
      </c>
      <c r="C12" s="132" t="s">
        <v>170</v>
      </c>
      <c r="D12" s="133">
        <v>60</v>
      </c>
      <c r="E12" s="134"/>
      <c r="F12" s="385"/>
      <c r="G12" s="136"/>
      <c r="H12" s="137"/>
      <c r="I12" s="138"/>
      <c r="J12" s="385"/>
      <c r="K12" s="386"/>
    </row>
    <row r="13" spans="1:11" ht="36">
      <c r="A13" s="130">
        <v>1.7</v>
      </c>
      <c r="B13" s="131" t="s">
        <v>178</v>
      </c>
      <c r="C13" s="132" t="s">
        <v>174</v>
      </c>
      <c r="D13" s="133">
        <v>1</v>
      </c>
      <c r="E13" s="134"/>
      <c r="F13" s="135"/>
      <c r="G13" s="136"/>
      <c r="H13" s="137"/>
      <c r="I13" s="138"/>
      <c r="J13" s="385"/>
      <c r="K13" s="386"/>
    </row>
    <row r="14" spans="1:11" ht="33">
      <c r="A14" s="130"/>
      <c r="B14" s="139" t="s">
        <v>179</v>
      </c>
      <c r="C14" s="140"/>
      <c r="D14" s="141"/>
      <c r="E14" s="142"/>
      <c r="F14" s="143"/>
      <c r="G14" s="144"/>
      <c r="H14" s="145"/>
      <c r="I14" s="146"/>
      <c r="J14" s="146"/>
      <c r="K14" s="147"/>
    </row>
    <row r="15" spans="1:11" ht="36">
      <c r="A15" s="130">
        <v>2.1</v>
      </c>
      <c r="B15" s="148" t="s">
        <v>180</v>
      </c>
      <c r="C15" s="132" t="s">
        <v>170</v>
      </c>
      <c r="D15" s="133">
        <v>62</v>
      </c>
      <c r="E15" s="134"/>
      <c r="F15" s="135"/>
      <c r="G15" s="136"/>
      <c r="H15" s="137"/>
      <c r="I15" s="138"/>
      <c r="J15" s="137"/>
      <c r="K15" s="386"/>
    </row>
    <row r="16" spans="1:11" ht="33">
      <c r="A16" s="130">
        <v>2.2</v>
      </c>
      <c r="B16" s="148" t="s">
        <v>181</v>
      </c>
      <c r="C16" s="149" t="s">
        <v>182</v>
      </c>
      <c r="D16" s="133">
        <v>62</v>
      </c>
      <c r="E16" s="134"/>
      <c r="F16" s="135"/>
      <c r="G16" s="136"/>
      <c r="H16" s="137"/>
      <c r="I16" s="138"/>
      <c r="J16" s="137"/>
      <c r="K16" s="386"/>
    </row>
    <row r="17" spans="1:11" ht="30.75">
      <c r="A17" s="150"/>
      <c r="B17" s="129" t="s">
        <v>183</v>
      </c>
      <c r="C17" s="657"/>
      <c r="D17" s="657"/>
      <c r="E17" s="657"/>
      <c r="F17" s="657"/>
      <c r="G17" s="657"/>
      <c r="H17" s="657"/>
      <c r="I17" s="657"/>
      <c r="J17" s="657"/>
      <c r="K17" s="657"/>
    </row>
    <row r="18" spans="1:248" ht="64.5">
      <c r="A18" s="151"/>
      <c r="B18" s="229" t="s">
        <v>184</v>
      </c>
      <c r="C18" s="152" t="s">
        <v>185</v>
      </c>
      <c r="D18" s="133">
        <v>1</v>
      </c>
      <c r="E18" s="134"/>
      <c r="F18" s="135"/>
      <c r="G18" s="134"/>
      <c r="H18" s="137"/>
      <c r="I18" s="134"/>
      <c r="J18" s="137"/>
      <c r="K18" s="386"/>
      <c r="L18" s="153"/>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row>
    <row r="19" spans="1:248" ht="64.5">
      <c r="A19" s="151"/>
      <c r="B19" s="229" t="s">
        <v>186</v>
      </c>
      <c r="C19" s="152" t="s">
        <v>185</v>
      </c>
      <c r="D19" s="133">
        <v>1</v>
      </c>
      <c r="E19" s="134"/>
      <c r="F19" s="135"/>
      <c r="G19" s="134"/>
      <c r="H19" s="137"/>
      <c r="I19" s="134"/>
      <c r="J19" s="137"/>
      <c r="K19" s="386"/>
      <c r="L19" s="153"/>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row>
    <row r="20" spans="1:248" ht="64.5">
      <c r="A20" s="151"/>
      <c r="B20" s="229" t="s">
        <v>187</v>
      </c>
      <c r="C20" s="152" t="s">
        <v>188</v>
      </c>
      <c r="D20" s="133">
        <v>1</v>
      </c>
      <c r="E20" s="134"/>
      <c r="F20" s="135"/>
      <c r="G20" s="134"/>
      <c r="H20" s="137"/>
      <c r="I20" s="134"/>
      <c r="J20" s="137"/>
      <c r="K20" s="386"/>
      <c r="L20" s="153"/>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row>
    <row r="21" spans="1:248" ht="42.75">
      <c r="A21" s="151"/>
      <c r="B21" s="229" t="s">
        <v>189</v>
      </c>
      <c r="C21" s="152" t="s">
        <v>190</v>
      </c>
      <c r="D21" s="133">
        <v>1</v>
      </c>
      <c r="E21" s="134"/>
      <c r="F21" s="135"/>
      <c r="G21" s="134"/>
      <c r="H21" s="137"/>
      <c r="I21" s="134"/>
      <c r="J21" s="137"/>
      <c r="K21" s="386"/>
      <c r="L21" s="153"/>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row>
    <row r="22" spans="1:11" ht="31.5">
      <c r="A22" s="154"/>
      <c r="B22" s="229" t="s">
        <v>191</v>
      </c>
      <c r="C22" s="155"/>
      <c r="D22" s="156"/>
      <c r="E22" s="156"/>
      <c r="F22" s="138"/>
      <c r="G22" s="138"/>
      <c r="H22" s="138"/>
      <c r="I22" s="138"/>
      <c r="J22" s="138"/>
      <c r="K22" s="386"/>
    </row>
    <row r="23" spans="1:11" ht="38.25" customHeight="1">
      <c r="A23" s="157"/>
      <c r="B23" s="157"/>
      <c r="C23" s="158"/>
      <c r="D23" s="159"/>
      <c r="E23" s="160"/>
      <c r="F23" s="160"/>
      <c r="G23" s="646" t="s">
        <v>192</v>
      </c>
      <c r="H23" s="646"/>
      <c r="I23" s="646"/>
      <c r="J23" s="646"/>
      <c r="K23" s="386"/>
    </row>
    <row r="24" ht="37.5" customHeight="1">
      <c r="K24" s="367"/>
    </row>
  </sheetData>
  <sheetProtection/>
  <mergeCells count="14">
    <mergeCell ref="K4:K5"/>
    <mergeCell ref="C6:K6"/>
    <mergeCell ref="A3:K3"/>
    <mergeCell ref="C17:K17"/>
    <mergeCell ref="G23:J23"/>
    <mergeCell ref="A1:K1"/>
    <mergeCell ref="A2:K2"/>
    <mergeCell ref="A4:A5"/>
    <mergeCell ref="B4:B5"/>
    <mergeCell ref="C4:C5"/>
    <mergeCell ref="D4:D5"/>
    <mergeCell ref="E4:F4"/>
    <mergeCell ref="G4:H4"/>
    <mergeCell ref="I4:J4"/>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pageSetUpPr fitToPage="1"/>
  </sheetPr>
  <dimension ref="A1:K33"/>
  <sheetViews>
    <sheetView tabSelected="1" zoomScale="90" zoomScaleNormal="90" zoomScalePageLayoutView="0" workbookViewId="0" topLeftCell="A1">
      <selection activeCell="I14" sqref="I14"/>
    </sheetView>
  </sheetViews>
  <sheetFormatPr defaultColWidth="1.8515625" defaultRowHeight="12.75"/>
  <cols>
    <col min="1" max="1" width="6.140625" style="121" customWidth="1"/>
    <col min="2" max="2" width="64.00390625" style="121" customWidth="1"/>
    <col min="3" max="3" width="9.7109375" style="121" customWidth="1"/>
    <col min="4" max="4" width="10.28125" style="121" customWidth="1"/>
    <col min="5" max="5" width="13.8515625" style="103" customWidth="1"/>
    <col min="6" max="6" width="15.140625" style="103" customWidth="1"/>
    <col min="7" max="7" width="13.00390625" style="103" customWidth="1"/>
    <col min="8" max="8" width="13.7109375" style="103" customWidth="1"/>
    <col min="9" max="9" width="11.140625" style="103" customWidth="1"/>
    <col min="10" max="10" width="13.28125" style="103" customWidth="1"/>
    <col min="11" max="11" width="17.7109375" style="121" customWidth="1"/>
    <col min="12" max="246" width="8.8515625" style="121" customWidth="1"/>
    <col min="247" max="247" width="6.140625" style="121" customWidth="1"/>
    <col min="248" max="248" width="103.00390625" style="121" customWidth="1"/>
    <col min="249" max="249" width="1.28515625" style="121" customWidth="1"/>
    <col min="250" max="250" width="10.7109375" style="121" customWidth="1"/>
    <col min="251" max="16384" width="1.8515625" style="121" customWidth="1"/>
  </cols>
  <sheetData>
    <row r="1" spans="1:11" ht="15">
      <c r="A1" s="658" t="s">
        <v>143</v>
      </c>
      <c r="B1" s="658"/>
      <c r="C1" s="658"/>
      <c r="D1" s="658"/>
      <c r="E1" s="658"/>
      <c r="F1" s="658"/>
      <c r="G1" s="658"/>
      <c r="H1" s="658"/>
      <c r="I1" s="658"/>
      <c r="J1" s="658"/>
      <c r="K1" s="658"/>
    </row>
    <row r="2" spans="1:11" ht="15">
      <c r="A2" s="658" t="s">
        <v>144</v>
      </c>
      <c r="B2" s="658"/>
      <c r="C2" s="658"/>
      <c r="D2" s="658"/>
      <c r="E2" s="658"/>
      <c r="F2" s="658"/>
      <c r="G2" s="658"/>
      <c r="H2" s="658"/>
      <c r="I2" s="658"/>
      <c r="J2" s="658"/>
      <c r="K2" s="658"/>
    </row>
    <row r="3" spans="1:3" ht="2.25" customHeight="1">
      <c r="A3" s="102"/>
      <c r="C3" s="103"/>
    </row>
    <row r="4" spans="1:11" s="248" customFormat="1" ht="15">
      <c r="A4" s="659" t="s">
        <v>145</v>
      </c>
      <c r="B4" s="659"/>
      <c r="C4" s="659"/>
      <c r="D4" s="659"/>
      <c r="E4" s="659"/>
      <c r="F4" s="659"/>
      <c r="G4" s="659"/>
      <c r="H4" s="659"/>
      <c r="I4" s="659"/>
      <c r="J4" s="659"/>
      <c r="K4" s="659"/>
    </row>
    <row r="5" spans="1:11" ht="15">
      <c r="A5" s="249"/>
      <c r="B5" s="249"/>
      <c r="C5" s="249"/>
      <c r="D5" s="249"/>
      <c r="E5" s="249"/>
      <c r="F5" s="249"/>
      <c r="G5" s="249"/>
      <c r="H5" s="249"/>
      <c r="I5" s="249"/>
      <c r="J5" s="249"/>
      <c r="K5" s="249"/>
    </row>
    <row r="6" spans="1:11" ht="15">
      <c r="A6" s="249"/>
      <c r="B6" s="249"/>
      <c r="C6" s="249"/>
      <c r="D6" s="249"/>
      <c r="E6" s="249"/>
      <c r="F6" s="249"/>
      <c r="G6" s="249"/>
      <c r="H6" s="249"/>
      <c r="I6" s="249"/>
      <c r="J6" s="249"/>
      <c r="K6" s="249"/>
    </row>
    <row r="7" spans="1:10" ht="15">
      <c r="A7" s="102"/>
      <c r="C7" s="103"/>
      <c r="E7" s="121"/>
      <c r="F7" s="121"/>
      <c r="G7" s="121"/>
      <c r="H7" s="121"/>
      <c r="I7" s="121"/>
      <c r="J7" s="121"/>
    </row>
    <row r="8" spans="1:11" ht="20.25" customHeight="1">
      <c r="A8" s="660" t="s">
        <v>146</v>
      </c>
      <c r="B8" s="663" t="s">
        <v>561</v>
      </c>
      <c r="C8" s="663" t="s">
        <v>562</v>
      </c>
      <c r="D8" s="666"/>
      <c r="E8" s="667"/>
      <c r="F8" s="667"/>
      <c r="G8" s="667"/>
      <c r="H8" s="667"/>
      <c r="I8" s="667"/>
      <c r="J8" s="667"/>
      <c r="K8" s="668"/>
    </row>
    <row r="9" spans="1:11" ht="34.5" customHeight="1">
      <c r="A9" s="661"/>
      <c r="B9" s="664"/>
      <c r="C9" s="664"/>
      <c r="D9" s="669" t="s">
        <v>563</v>
      </c>
      <c r="E9" s="669" t="s">
        <v>564</v>
      </c>
      <c r="F9" s="670"/>
      <c r="G9" s="669" t="s">
        <v>565</v>
      </c>
      <c r="H9" s="669"/>
      <c r="I9" s="669" t="s">
        <v>566</v>
      </c>
      <c r="J9" s="670"/>
      <c r="K9" s="669" t="s">
        <v>567</v>
      </c>
    </row>
    <row r="10" spans="1:11" ht="57.75" customHeight="1">
      <c r="A10" s="662"/>
      <c r="B10" s="665"/>
      <c r="C10" s="665"/>
      <c r="D10" s="669"/>
      <c r="E10" s="389" t="s">
        <v>568</v>
      </c>
      <c r="F10" s="389" t="s">
        <v>569</v>
      </c>
      <c r="G10" s="389" t="s">
        <v>568</v>
      </c>
      <c r="H10" s="389" t="s">
        <v>569</v>
      </c>
      <c r="I10" s="390" t="s">
        <v>568</v>
      </c>
      <c r="J10" s="389" t="s">
        <v>569</v>
      </c>
      <c r="K10" s="670"/>
    </row>
    <row r="11" spans="1:11" s="253" customFormat="1" ht="15">
      <c r="A11" s="250" t="s">
        <v>147</v>
      </c>
      <c r="B11" s="250">
        <v>2</v>
      </c>
      <c r="C11" s="250">
        <v>3</v>
      </c>
      <c r="D11" s="250">
        <v>4</v>
      </c>
      <c r="E11" s="251" t="s">
        <v>148</v>
      </c>
      <c r="F11" s="252">
        <v>6</v>
      </c>
      <c r="G11" s="250">
        <v>7</v>
      </c>
      <c r="H11" s="252">
        <v>8</v>
      </c>
      <c r="I11" s="250">
        <v>9</v>
      </c>
      <c r="J11" s="252">
        <v>10</v>
      </c>
      <c r="K11" s="252">
        <v>11</v>
      </c>
    </row>
    <row r="12" spans="1:11" ht="33" customHeight="1">
      <c r="A12" s="254"/>
      <c r="B12" s="255" t="s">
        <v>149</v>
      </c>
      <c r="C12" s="112"/>
      <c r="D12" s="256"/>
      <c r="E12" s="257"/>
      <c r="F12" s="257"/>
      <c r="G12" s="257"/>
      <c r="H12" s="257"/>
      <c r="I12" s="112"/>
      <c r="J12" s="112"/>
      <c r="K12" s="256"/>
    </row>
    <row r="13" spans="1:11" ht="51.75">
      <c r="A13" s="112">
        <v>1</v>
      </c>
      <c r="B13" s="113" t="s">
        <v>150</v>
      </c>
      <c r="C13" s="258" t="s">
        <v>345</v>
      </c>
      <c r="D13" s="413">
        <v>35</v>
      </c>
      <c r="E13" s="245"/>
      <c r="F13" s="257"/>
      <c r="G13" s="246"/>
      <c r="H13" s="246"/>
      <c r="I13" s="114"/>
      <c r="J13" s="115"/>
      <c r="K13" s="386"/>
    </row>
    <row r="14" spans="1:11" ht="38.25">
      <c r="A14" s="112">
        <v>2</v>
      </c>
      <c r="B14" s="259" t="s">
        <v>151</v>
      </c>
      <c r="C14" s="258" t="s">
        <v>346</v>
      </c>
      <c r="D14" s="414">
        <f>5.2*7.2*0.2</f>
        <v>7.488000000000001</v>
      </c>
      <c r="E14" s="247"/>
      <c r="F14" s="257"/>
      <c r="G14" s="246"/>
      <c r="H14" s="246"/>
      <c r="I14" s="114"/>
      <c r="J14" s="115"/>
      <c r="K14" s="386"/>
    </row>
    <row r="15" spans="1:11" ht="38.25">
      <c r="A15" s="112">
        <v>3</v>
      </c>
      <c r="B15" s="113" t="s">
        <v>152</v>
      </c>
      <c r="C15" s="258" t="s">
        <v>346</v>
      </c>
      <c r="D15" s="414">
        <f>5.2*7.2*0.1+0.1*2*2</f>
        <v>4.144000000000001</v>
      </c>
      <c r="E15" s="247"/>
      <c r="F15" s="257"/>
      <c r="G15" s="246"/>
      <c r="H15" s="246"/>
      <c r="I15" s="114"/>
      <c r="J15" s="115"/>
      <c r="K15" s="386"/>
    </row>
    <row r="16" spans="1:11" ht="33">
      <c r="A16" s="112">
        <v>4</v>
      </c>
      <c r="B16" s="113" t="s">
        <v>153</v>
      </c>
      <c r="C16" s="260" t="s">
        <v>347</v>
      </c>
      <c r="D16" s="414">
        <v>24</v>
      </c>
      <c r="E16" s="247"/>
      <c r="F16" s="257"/>
      <c r="G16" s="246"/>
      <c r="H16" s="246"/>
      <c r="I16" s="114"/>
      <c r="J16" s="115"/>
      <c r="K16" s="386"/>
    </row>
    <row r="17" spans="1:11" ht="34.5" customHeight="1">
      <c r="A17" s="112">
        <v>5</v>
      </c>
      <c r="B17" s="113" t="s">
        <v>154</v>
      </c>
      <c r="C17" s="258" t="s">
        <v>346</v>
      </c>
      <c r="D17" s="414">
        <f>D15*1.5+D16*0.1*0.2*1.5</f>
        <v>6.936000000000002</v>
      </c>
      <c r="E17" s="246"/>
      <c r="F17" s="246"/>
      <c r="G17" s="246"/>
      <c r="H17" s="245"/>
      <c r="I17" s="115"/>
      <c r="J17" s="115"/>
      <c r="K17" s="386"/>
    </row>
    <row r="18" spans="1:11" ht="31.5" customHeight="1">
      <c r="A18" s="112">
        <v>6</v>
      </c>
      <c r="B18" s="113" t="s">
        <v>155</v>
      </c>
      <c r="C18" s="260" t="s">
        <v>348</v>
      </c>
      <c r="D18" s="413">
        <f>(D15+D17)*0.4</f>
        <v>4.432000000000001</v>
      </c>
      <c r="E18" s="246"/>
      <c r="F18" s="246"/>
      <c r="G18" s="246"/>
      <c r="H18" s="245"/>
      <c r="I18" s="115"/>
      <c r="J18" s="115"/>
      <c r="K18" s="386"/>
    </row>
    <row r="19" spans="1:11" ht="33.75" customHeight="1">
      <c r="A19" s="112">
        <v>7</v>
      </c>
      <c r="B19" s="113" t="s">
        <v>156</v>
      </c>
      <c r="C19" s="260" t="s">
        <v>347</v>
      </c>
      <c r="D19" s="414">
        <v>220</v>
      </c>
      <c r="E19" s="246"/>
      <c r="F19" s="246"/>
      <c r="G19" s="246"/>
      <c r="H19" s="245"/>
      <c r="I19" s="115"/>
      <c r="J19" s="115"/>
      <c r="K19" s="386"/>
    </row>
    <row r="20" spans="1:11" ht="34.5" customHeight="1">
      <c r="A20" s="112">
        <v>8</v>
      </c>
      <c r="B20" s="113" t="s">
        <v>157</v>
      </c>
      <c r="C20" s="260" t="s">
        <v>347</v>
      </c>
      <c r="D20" s="414">
        <v>30</v>
      </c>
      <c r="E20" s="246"/>
      <c r="F20" s="246"/>
      <c r="G20" s="246"/>
      <c r="H20" s="245"/>
      <c r="I20" s="115"/>
      <c r="J20" s="115"/>
      <c r="K20" s="386"/>
    </row>
    <row r="21" spans="1:11" ht="51.75" customHeight="1">
      <c r="A21" s="112">
        <v>9</v>
      </c>
      <c r="B21" s="113" t="s">
        <v>158</v>
      </c>
      <c r="C21" s="258" t="s">
        <v>345</v>
      </c>
      <c r="D21" s="414">
        <v>55.2</v>
      </c>
      <c r="E21" s="247"/>
      <c r="F21" s="257"/>
      <c r="G21" s="246"/>
      <c r="H21" s="246"/>
      <c r="I21" s="114"/>
      <c r="J21" s="115"/>
      <c r="K21" s="386"/>
    </row>
    <row r="22" spans="1:11" ht="36.75">
      <c r="A22" s="112">
        <v>10</v>
      </c>
      <c r="B22" s="113" t="s">
        <v>349</v>
      </c>
      <c r="C22" s="258" t="s">
        <v>345</v>
      </c>
      <c r="D22" s="414">
        <f>6*8*1.15</f>
        <v>55.199999999999996</v>
      </c>
      <c r="E22" s="246"/>
      <c r="F22" s="246"/>
      <c r="G22" s="246"/>
      <c r="H22" s="245"/>
      <c r="I22" s="115"/>
      <c r="J22" s="115"/>
      <c r="K22" s="386"/>
    </row>
    <row r="23" spans="1:11" ht="36.75">
      <c r="A23" s="112">
        <v>11</v>
      </c>
      <c r="B23" s="113" t="s">
        <v>159</v>
      </c>
      <c r="C23" s="258" t="s">
        <v>345</v>
      </c>
      <c r="D23" s="414">
        <f>18*0.2</f>
        <v>3.6</v>
      </c>
      <c r="E23" s="246"/>
      <c r="F23" s="246"/>
      <c r="G23" s="246"/>
      <c r="H23" s="245"/>
      <c r="I23" s="115"/>
      <c r="J23" s="115"/>
      <c r="K23" s="386"/>
    </row>
    <row r="24" spans="1:11" ht="33">
      <c r="A24" s="112">
        <v>12</v>
      </c>
      <c r="B24" s="113" t="s">
        <v>160</v>
      </c>
      <c r="C24" s="260" t="s">
        <v>182</v>
      </c>
      <c r="D24" s="414">
        <v>10</v>
      </c>
      <c r="E24" s="246"/>
      <c r="F24" s="246"/>
      <c r="G24" s="246"/>
      <c r="H24" s="245"/>
      <c r="I24" s="115"/>
      <c r="J24" s="115"/>
      <c r="K24" s="386"/>
    </row>
    <row r="25" spans="1:11" ht="50.25">
      <c r="A25" s="112">
        <v>13</v>
      </c>
      <c r="B25" s="113" t="s">
        <v>161</v>
      </c>
      <c r="C25" s="258" t="s">
        <v>345</v>
      </c>
      <c r="D25" s="413">
        <v>60</v>
      </c>
      <c r="E25" s="245"/>
      <c r="F25" s="257"/>
      <c r="G25" s="246"/>
      <c r="H25" s="246"/>
      <c r="I25" s="115"/>
      <c r="J25" s="115"/>
      <c r="K25" s="386"/>
    </row>
    <row r="26" spans="1:11" ht="33">
      <c r="A26" s="112">
        <v>14</v>
      </c>
      <c r="B26" s="117" t="s">
        <v>162</v>
      </c>
      <c r="C26" s="260" t="s">
        <v>350</v>
      </c>
      <c r="D26" s="414">
        <v>2</v>
      </c>
      <c r="E26" s="246"/>
      <c r="F26" s="246"/>
      <c r="G26" s="246"/>
      <c r="H26" s="245"/>
      <c r="I26" s="115"/>
      <c r="J26" s="115"/>
      <c r="K26" s="386"/>
    </row>
    <row r="27" spans="1:11" ht="33">
      <c r="A27" s="112">
        <v>15</v>
      </c>
      <c r="B27" s="117" t="s">
        <v>163</v>
      </c>
      <c r="C27" s="260" t="s">
        <v>350</v>
      </c>
      <c r="D27" s="414">
        <v>4</v>
      </c>
      <c r="E27" s="246"/>
      <c r="F27" s="246"/>
      <c r="G27" s="246"/>
      <c r="H27" s="245"/>
      <c r="I27" s="115"/>
      <c r="J27" s="115"/>
      <c r="K27" s="386"/>
    </row>
    <row r="28" spans="1:11" ht="33">
      <c r="A28" s="112">
        <v>16</v>
      </c>
      <c r="B28" s="113" t="s">
        <v>164</v>
      </c>
      <c r="C28" s="260" t="s">
        <v>182</v>
      </c>
      <c r="D28" s="414">
        <v>20</v>
      </c>
      <c r="E28" s="246"/>
      <c r="F28" s="246"/>
      <c r="G28" s="246"/>
      <c r="H28" s="245"/>
      <c r="I28" s="115"/>
      <c r="J28" s="115"/>
      <c r="K28" s="386"/>
    </row>
    <row r="29" spans="1:11" ht="29.25" customHeight="1">
      <c r="A29" s="112"/>
      <c r="B29" s="113"/>
      <c r="C29" s="260"/>
      <c r="D29" s="116"/>
      <c r="E29" s="115"/>
      <c r="F29" s="115"/>
      <c r="G29" s="115"/>
      <c r="H29" s="115"/>
      <c r="I29" s="115"/>
      <c r="J29" s="115"/>
      <c r="K29" s="386"/>
    </row>
    <row r="30" spans="1:11" ht="4.5" customHeight="1" thickBot="1">
      <c r="A30" s="103"/>
      <c r="B30" s="118"/>
      <c r="C30" s="261"/>
      <c r="D30" s="119"/>
      <c r="E30" s="119"/>
      <c r="F30" s="120"/>
      <c r="G30" s="120"/>
      <c r="H30" s="120"/>
      <c r="I30" s="120"/>
      <c r="J30" s="120"/>
      <c r="K30" s="262"/>
    </row>
    <row r="31" spans="6:11" ht="27" customHeight="1" thickBot="1">
      <c r="F31" s="671" t="s">
        <v>165</v>
      </c>
      <c r="G31" s="672"/>
      <c r="H31" s="672"/>
      <c r="I31" s="672"/>
      <c r="J31" s="673"/>
      <c r="K31" s="386"/>
    </row>
    <row r="32" spans="5:11" ht="4.5" customHeight="1" thickBot="1">
      <c r="E32" s="121"/>
      <c r="F32" s="123"/>
      <c r="G32" s="124"/>
      <c r="H32" s="124"/>
      <c r="I32" s="124"/>
      <c r="J32" s="125"/>
      <c r="K32" s="367"/>
    </row>
    <row r="33" ht="15">
      <c r="K33" s="367"/>
    </row>
  </sheetData>
  <sheetProtection/>
  <mergeCells count="13">
    <mergeCell ref="I9:J9"/>
    <mergeCell ref="K9:K10"/>
    <mergeCell ref="F31:J31"/>
    <mergeCell ref="A1:K1"/>
    <mergeCell ref="A2:K2"/>
    <mergeCell ref="A4:K4"/>
    <mergeCell ref="A8:A10"/>
    <mergeCell ref="B8:B10"/>
    <mergeCell ref="C8:C10"/>
    <mergeCell ref="D8:K8"/>
    <mergeCell ref="D9:D10"/>
    <mergeCell ref="E9:F9"/>
    <mergeCell ref="G9:H9"/>
  </mergeCells>
  <printOptions/>
  <pageMargins left="0.2362204724409449" right="0.2362204724409449" top="0.7480314960629921" bottom="0.7480314960629921" header="0.31496062992125984" footer="0.31496062992125984"/>
  <pageSetup fitToHeight="5"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Kujt E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DRC arch</dc:creator>
  <cp:keywords/>
  <dc:description/>
  <cp:lastModifiedBy>Ekaterine Gabisonia</cp:lastModifiedBy>
  <cp:lastPrinted>2020-01-15T06:30:34Z</cp:lastPrinted>
  <dcterms:created xsi:type="dcterms:W3CDTF">2000-06-18T07:49:14Z</dcterms:created>
  <dcterms:modified xsi:type="dcterms:W3CDTF">2021-03-26T09:12:03Z</dcterms:modified>
  <cp:category/>
  <cp:version/>
  <cp:contentType/>
  <cp:contentStatus/>
</cp:coreProperties>
</file>